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<sst xmlns="http://schemas.openxmlformats.org/spreadsheetml/2006/main" count="177" uniqueCount="84">
  <si>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</si>
  <si>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</si>
  <si>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</si>
  <si>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</si>
  <si>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</si>
  <si>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</si>
  <si>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</si>
  <si>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</si>
  <si>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</si>
  <si>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</si>
  <si>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</si>
  <si>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</si>
  <si>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</si>
  <si>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</si>
  <si>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</si>
  <si>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</si>
  <si>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</si>
  <si>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</si>
  <si>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</si>
  <si>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</si>
  <si>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</si>
  <si>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</si>
  <si>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</si>
  <si>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</si>
  <si>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</si>
  <si>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</si>
  <si>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</si>
  <si>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</si>
  <si>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</si>
  <si>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</si>
  <si>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</si>
  <si>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</si>
  <si>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</si>
  <si>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</si>
  <si>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</si>
  <si>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</si>
  <si>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</si>
  <si>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</si>
  <si>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</si>
  <si>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</si>
  <si>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</si>
  <si>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</si>
  <si>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</si>
  <si>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</si>
  <si>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</si>
  <si>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</si>
  <si>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</si>
  <si>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</si>
  <si>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</si>
  <si>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</si>
  <si>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</si>
  <si>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</si>
  <si>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</si>
  <si>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</si>
  <si>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</si>
  <si>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</si>
  <si>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</si>
  <si>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</si>
  <si>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</si>
  <si>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</si>
  <si>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</si>
  <si>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</si>
  <si>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</si>
  <si>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</si>
  <si>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</si>
  <si>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</si>
  <si>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</si>
  <si>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</si>
  <si>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</si>
  <si>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</si>
  <si>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</si>
  <si>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</si>
  <si>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</si>
  <si>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</si>
  <si>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</si>
  <si>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</si>
  <si>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</si>
  <si>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</si>
  <si>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</si>
  <si>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</si>
  <si>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</si>
  <si>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</si>
  <si>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</si>
  <si>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01.06.2021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</si>
</sst>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0" t="s">
        <v>2</v>
      </c>
      <c r="E3" s="73" t="s">
        <v>3</v>
      </c>
      <c r="F3" s="74"/>
      <c r="G3" s="75"/>
      <c r="H3" s="62">
        <v>44197</v>
      </c>
      <c r="I3" s="63"/>
      <c r="J3" s="62">
        <v>44317</v>
      </c>
      <c r="K3" s="63"/>
      <c r="L3" s="62">
        <v>44348</v>
      </c>
      <c r="M3" s="63"/>
      <c r="N3" s="64" t="s">
        <v>4</v>
      </c>
      <c r="O3" s="65"/>
      <c r="P3" s="64" t="s">
        <v>71</v>
      </c>
      <c r="Q3" s="65"/>
    </row>
    <row r="4" spans="3:17" s="4" customFormat="1" ht="25.5" customHeight="1">
      <c r="C4" s="5" t="s">
        <v>5</v>
      </c>
      <c r="D4" s="71"/>
      <c r="E4" s="76"/>
      <c r="F4" s="77"/>
      <c r="G4" s="78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2"/>
      <c r="E5" s="79"/>
      <c r="F5" s="80"/>
      <c r="G5" s="81"/>
      <c r="H5" s="6"/>
      <c r="I5" s="7"/>
      <c r="J5" s="6"/>
      <c r="K5" s="7"/>
      <c r="L5" s="6"/>
      <c r="M5" s="7"/>
      <c r="N5" s="9">
        <f>N6/H6</f>
        <v>0.24654880700245524</v>
      </c>
      <c r="O5" s="9">
        <f>O6/I6</f>
        <v>-0.010057595268097014</v>
      </c>
      <c r="P5" s="9">
        <f>P6/J6</f>
        <v>-0.046004810344085365</v>
      </c>
      <c r="Q5" s="9">
        <f>Q6/K6</f>
        <v>-0.17256122193794135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69" t="s">
        <v>11</v>
      </c>
      <c r="F6" s="69"/>
      <c r="G6" s="69"/>
      <c r="H6" s="12">
        <f>H8+H11+H13+H14+H15+H16+H19+H20+H21+H22+H24+H25+H26+H28+H30+H18+H23+H27+H29+H12</f>
        <v>74648.1</v>
      </c>
      <c r="I6" s="12">
        <f>I8+I11+I13+I14+I15+I16+I19+I20+I21+I22+I24+I25+I26+I28+I30+I18+I23+I27</f>
        <v>17379.899999999998</v>
      </c>
      <c r="J6" s="12">
        <f>J8+J11+J13+J14+J15+J16+J19+J20+J21+J22+J24+J25+J26+J28+J30+J18+J23+J27+J29+J12</f>
        <v>97539.8</v>
      </c>
      <c r="K6" s="12">
        <f>K8+K11+K13+K14+K15+K16+K19+K20+K21+K22+K24+K25+K26+K28+K30+K18+K23+K27</f>
        <v>20793.2</v>
      </c>
      <c r="L6" s="12">
        <f>L8+L11+L13+L14+L15+L16+L19+L20+L21+L22+L24+L25+L26+L28+L30+L18+L23+L27+L29+L12</f>
        <v>93052.49999999999</v>
      </c>
      <c r="M6" s="12">
        <f>M8+M11+M13+M14+M15+M16+M19+M20+M21+M22+M24+M25+M26+M28+M30+M18+M23+M27</f>
        <v>17205.1</v>
      </c>
      <c r="N6" s="12">
        <f>L6-H6</f>
        <v>18404.39999999998</v>
      </c>
      <c r="O6" s="12">
        <f>M6-I6</f>
        <v>-174.79999999999927</v>
      </c>
      <c r="P6" s="12">
        <f>L6-J6</f>
        <v>-4487.3000000000175</v>
      </c>
      <c r="Q6" s="12">
        <f>M6-K6</f>
        <v>-3588.100000000002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1" t="s">
        <v>14</v>
      </c>
      <c r="F8" s="61"/>
      <c r="G8" s="61"/>
      <c r="H8" s="14">
        <v>4450.4</v>
      </c>
      <c r="I8" s="14">
        <v>0</v>
      </c>
      <c r="J8" s="14">
        <v>4396.9</v>
      </c>
      <c r="K8" s="14">
        <v>0</v>
      </c>
      <c r="L8" s="14">
        <v>4598.3</v>
      </c>
      <c r="M8" s="14">
        <v>0</v>
      </c>
      <c r="N8" s="54">
        <f aca="true" t="shared" si="0" ref="N8:O30">L8-H8</f>
        <v>147.90000000000055</v>
      </c>
      <c r="O8" s="54">
        <f t="shared" si="0"/>
        <v>0</v>
      </c>
      <c r="P8" s="54">
        <f aca="true" t="shared" si="1" ref="P8:Q30">L8-J8</f>
        <v>201.40000000000055</v>
      </c>
      <c r="Q8" s="54">
        <f t="shared" si="1"/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66"/>
      <c r="F9" s="67"/>
      <c r="G9" s="68"/>
      <c r="H9" s="14"/>
      <c r="I9" s="14"/>
      <c r="J9" s="14"/>
      <c r="K9" s="14"/>
      <c r="L9" s="14"/>
      <c r="M9" s="14"/>
      <c r="N9" s="54">
        <f t="shared" si="0"/>
        <v>0</v>
      </c>
      <c r="O9" s="54">
        <f t="shared" si="0"/>
        <v>0</v>
      </c>
      <c r="P9" s="54">
        <f t="shared" si="1"/>
        <v>0</v>
      </c>
      <c r="Q9" s="54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6"/>
      <c r="F10" s="67"/>
      <c r="G10" s="68"/>
      <c r="H10" s="14"/>
      <c r="I10" s="14"/>
      <c r="J10" s="14"/>
      <c r="K10" s="14"/>
      <c r="L10" s="14"/>
      <c r="M10" s="14"/>
      <c r="N10" s="54">
        <f t="shared" si="0"/>
        <v>0</v>
      </c>
      <c r="O10" s="54">
        <f t="shared" si="0"/>
        <v>0</v>
      </c>
      <c r="P10" s="54">
        <f t="shared" si="1"/>
        <v>0</v>
      </c>
      <c r="Q10" s="54">
        <f t="shared" si="1"/>
        <v>0</v>
      </c>
    </row>
    <row r="11" spans="4:17" s="1" customFormat="1" ht="18" customHeight="1">
      <c r="D11" s="13" t="s">
        <v>15</v>
      </c>
      <c r="E11" s="61" t="s">
        <v>16</v>
      </c>
      <c r="F11" s="61"/>
      <c r="G11" s="61"/>
      <c r="H11" s="14">
        <v>7144.4</v>
      </c>
      <c r="I11" s="14">
        <v>2945.4</v>
      </c>
      <c r="J11" s="14">
        <v>11019.6</v>
      </c>
      <c r="K11" s="14">
        <v>3542.7</v>
      </c>
      <c r="L11" s="14">
        <v>10339.3</v>
      </c>
      <c r="M11" s="14">
        <v>3326.2</v>
      </c>
      <c r="N11" s="54">
        <f t="shared" si="0"/>
        <v>3194.8999999999996</v>
      </c>
      <c r="O11" s="54">
        <f t="shared" si="0"/>
        <v>380.7999999999997</v>
      </c>
      <c r="P11" s="54">
        <f t="shared" si="1"/>
        <v>-680.3000000000011</v>
      </c>
      <c r="Q11" s="54">
        <f t="shared" si="1"/>
        <v>-216.5</v>
      </c>
    </row>
    <row r="12" spans="4:17" s="1" customFormat="1" ht="18" customHeight="1">
      <c r="D12" s="13" t="s">
        <v>69</v>
      </c>
      <c r="E12" s="83" t="s">
        <v>70</v>
      </c>
      <c r="F12" s="84"/>
      <c r="G12" s="85"/>
      <c r="H12" s="14"/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54">
        <f t="shared" si="0"/>
        <v>0</v>
      </c>
      <c r="O12" s="54">
        <f t="shared" si="0"/>
        <v>0</v>
      </c>
      <c r="P12" s="54">
        <f t="shared" si="1"/>
        <v>0</v>
      </c>
      <c r="Q12" s="54">
        <f t="shared" si="1"/>
        <v>0</v>
      </c>
    </row>
    <row r="13" spans="4:17" s="1" customFormat="1" ht="30" customHeight="1">
      <c r="D13" s="13" t="s">
        <v>17</v>
      </c>
      <c r="E13" s="61" t="s">
        <v>18</v>
      </c>
      <c r="F13" s="61"/>
      <c r="G13" s="61"/>
      <c r="H13" s="14">
        <v>1820.7</v>
      </c>
      <c r="I13" s="14">
        <v>0</v>
      </c>
      <c r="J13" s="14">
        <v>8846.3</v>
      </c>
      <c r="K13" s="14">
        <v>1326.9</v>
      </c>
      <c r="L13" s="14">
        <v>10261.8</v>
      </c>
      <c r="M13" s="14">
        <v>1539.3</v>
      </c>
      <c r="N13" s="54">
        <f t="shared" si="0"/>
        <v>8441.099999999999</v>
      </c>
      <c r="O13" s="54">
        <f t="shared" si="0"/>
        <v>1539.3</v>
      </c>
      <c r="P13" s="54">
        <f t="shared" si="1"/>
        <v>1415.5</v>
      </c>
      <c r="Q13" s="54">
        <f t="shared" si="1"/>
        <v>212.39999999999986</v>
      </c>
    </row>
    <row r="14" spans="3:17" s="1" customFormat="1" ht="30.75" customHeight="1">
      <c r="C14" s="1">
        <v>1</v>
      </c>
      <c r="D14" s="13" t="s">
        <v>19</v>
      </c>
      <c r="E14" s="61" t="s">
        <v>20</v>
      </c>
      <c r="F14" s="61"/>
      <c r="G14" s="61"/>
      <c r="H14" s="14">
        <v>1209.2</v>
      </c>
      <c r="I14" s="14">
        <v>1209.2</v>
      </c>
      <c r="J14" s="14">
        <v>1189.4</v>
      </c>
      <c r="K14" s="14">
        <v>1189.4</v>
      </c>
      <c r="L14" s="14">
        <v>1126.8</v>
      </c>
      <c r="M14" s="14">
        <v>1126.8</v>
      </c>
      <c r="N14" s="54">
        <f t="shared" si="0"/>
        <v>-82.40000000000009</v>
      </c>
      <c r="O14" s="54">
        <f t="shared" si="0"/>
        <v>-82.40000000000009</v>
      </c>
      <c r="P14" s="54">
        <f t="shared" si="1"/>
        <v>-62.600000000000136</v>
      </c>
      <c r="Q14" s="54">
        <f t="shared" si="1"/>
        <v>-62.600000000000136</v>
      </c>
    </row>
    <row r="15" spans="3:17" s="1" customFormat="1" ht="29.25" customHeight="1">
      <c r="C15" s="1">
        <v>1</v>
      </c>
      <c r="D15" s="13" t="s">
        <v>21</v>
      </c>
      <c r="E15" s="61" t="s">
        <v>22</v>
      </c>
      <c r="F15" s="61"/>
      <c r="G15" s="61"/>
      <c r="H15" s="14"/>
      <c r="I15" s="14"/>
      <c r="J15" s="14"/>
      <c r="K15" s="14"/>
      <c r="L15" s="14"/>
      <c r="M15" s="14"/>
      <c r="N15" s="54">
        <f t="shared" si="0"/>
        <v>0</v>
      </c>
      <c r="O15" s="54">
        <f t="shared" si="0"/>
        <v>0</v>
      </c>
      <c r="P15" s="54">
        <f t="shared" si="1"/>
        <v>0</v>
      </c>
      <c r="Q15" s="54">
        <f t="shared" si="1"/>
        <v>0</v>
      </c>
    </row>
    <row r="16" spans="4:18" s="1" customFormat="1" ht="18" customHeight="1">
      <c r="D16" s="13" t="s">
        <v>72</v>
      </c>
      <c r="E16" s="61" t="s">
        <v>24</v>
      </c>
      <c r="F16" s="61"/>
      <c r="G16" s="61"/>
      <c r="H16" s="14">
        <v>287.9</v>
      </c>
      <c r="I16" s="14">
        <v>169.7</v>
      </c>
      <c r="J16" s="14">
        <v>2258.7</v>
      </c>
      <c r="K16" s="14">
        <v>1285.9</v>
      </c>
      <c r="L16" s="14">
        <v>43.5</v>
      </c>
      <c r="M16" s="14">
        <v>22.5</v>
      </c>
      <c r="N16" s="54">
        <f t="shared" si="0"/>
        <v>-244.39999999999998</v>
      </c>
      <c r="O16" s="54">
        <f t="shared" si="0"/>
        <v>-147.2</v>
      </c>
      <c r="P16" s="54">
        <f t="shared" si="1"/>
        <v>-2215.2</v>
      </c>
      <c r="Q16" s="54">
        <f t="shared" si="1"/>
        <v>-1263.4</v>
      </c>
      <c r="R16" s="15"/>
    </row>
    <row r="17" spans="2:17" s="1" customFormat="1" ht="26.25" customHeight="1">
      <c r="B17" s="1">
        <v>0.45</v>
      </c>
      <c r="D17" s="13" t="s">
        <v>25</v>
      </c>
      <c r="E17" s="61" t="s">
        <v>26</v>
      </c>
      <c r="F17" s="61"/>
      <c r="G17" s="61"/>
      <c r="H17" s="14"/>
      <c r="I17" s="14">
        <v>0</v>
      </c>
      <c r="J17" s="14"/>
      <c r="K17" s="14">
        <v>0</v>
      </c>
      <c r="L17" s="14"/>
      <c r="M17" s="14">
        <v>0</v>
      </c>
      <c r="N17" s="54">
        <f t="shared" si="0"/>
        <v>0</v>
      </c>
      <c r="O17" s="54">
        <f t="shared" si="0"/>
        <v>0</v>
      </c>
      <c r="P17" s="54">
        <f t="shared" si="1"/>
        <v>0</v>
      </c>
      <c r="Q17" s="54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83" t="s">
        <v>27</v>
      </c>
      <c r="F18" s="84"/>
      <c r="G18" s="85"/>
      <c r="H18" s="14">
        <v>62.6</v>
      </c>
      <c r="I18" s="14">
        <v>62.6</v>
      </c>
      <c r="J18" s="14">
        <v>2411.8</v>
      </c>
      <c r="K18" s="14">
        <v>2411.8</v>
      </c>
      <c r="L18" s="14">
        <v>388.1</v>
      </c>
      <c r="M18" s="14">
        <v>388.1</v>
      </c>
      <c r="N18" s="54">
        <f t="shared" si="0"/>
        <v>325.5</v>
      </c>
      <c r="O18" s="54">
        <f t="shared" si="0"/>
        <v>325.5</v>
      </c>
      <c r="P18" s="54">
        <f t="shared" si="1"/>
        <v>-2023.7000000000003</v>
      </c>
      <c r="Q18" s="54">
        <f t="shared" si="1"/>
        <v>-2023.7000000000003</v>
      </c>
    </row>
    <row r="19" spans="2:17" s="1" customFormat="1" ht="17.25" customHeight="1">
      <c r="B19" s="1">
        <v>1</v>
      </c>
      <c r="D19" s="13" t="s">
        <v>28</v>
      </c>
      <c r="E19" s="61" t="s">
        <v>29</v>
      </c>
      <c r="F19" s="61"/>
      <c r="G19" s="61"/>
      <c r="H19" s="14">
        <v>5439.1</v>
      </c>
      <c r="I19" s="14">
        <v>0</v>
      </c>
      <c r="J19" s="14">
        <v>4440</v>
      </c>
      <c r="K19" s="14">
        <v>0</v>
      </c>
      <c r="L19" s="14">
        <v>4326</v>
      </c>
      <c r="M19" s="14">
        <v>0</v>
      </c>
      <c r="N19" s="54">
        <f t="shared" si="0"/>
        <v>-1113.1000000000004</v>
      </c>
      <c r="O19" s="54">
        <f t="shared" si="0"/>
        <v>0</v>
      </c>
      <c r="P19" s="54">
        <f t="shared" si="1"/>
        <v>-114</v>
      </c>
      <c r="Q19" s="54">
        <f t="shared" si="1"/>
        <v>0</v>
      </c>
    </row>
    <row r="20" spans="3:17" s="1" customFormat="1" ht="15">
      <c r="C20" s="1">
        <v>0</v>
      </c>
      <c r="D20" s="13" t="s">
        <v>30</v>
      </c>
      <c r="E20" s="61" t="s">
        <v>31</v>
      </c>
      <c r="F20" s="61"/>
      <c r="G20" s="61"/>
      <c r="H20" s="14">
        <v>13148.7</v>
      </c>
      <c r="I20" s="14">
        <v>0</v>
      </c>
      <c r="J20" s="14">
        <v>29219.7</v>
      </c>
      <c r="K20" s="14">
        <v>0</v>
      </c>
      <c r="L20" s="14">
        <v>28690.9</v>
      </c>
      <c r="M20" s="14">
        <v>0</v>
      </c>
      <c r="N20" s="54">
        <f t="shared" si="0"/>
        <v>15542.2</v>
      </c>
      <c r="O20" s="54">
        <f t="shared" si="0"/>
        <v>0</v>
      </c>
      <c r="P20" s="54">
        <f t="shared" si="1"/>
        <v>-528.7999999999993</v>
      </c>
      <c r="Q20" s="54">
        <f t="shared" si="1"/>
        <v>0</v>
      </c>
    </row>
    <row r="21" spans="4:17" s="16" customFormat="1" ht="15">
      <c r="D21" s="17" t="s">
        <v>34</v>
      </c>
      <c r="E21" s="86" t="s">
        <v>35</v>
      </c>
      <c r="F21" s="86"/>
      <c r="G21" s="86"/>
      <c r="H21" s="14">
        <v>186.2</v>
      </c>
      <c r="I21" s="14">
        <v>166</v>
      </c>
      <c r="J21" s="14">
        <v>181.7</v>
      </c>
      <c r="K21" s="14">
        <v>166</v>
      </c>
      <c r="L21" s="14">
        <v>181.7</v>
      </c>
      <c r="M21" s="14">
        <v>166</v>
      </c>
      <c r="N21" s="54">
        <f t="shared" si="0"/>
        <v>-4.5</v>
      </c>
      <c r="O21" s="54">
        <f t="shared" si="0"/>
        <v>0</v>
      </c>
      <c r="P21" s="54">
        <f t="shared" si="1"/>
        <v>0</v>
      </c>
      <c r="Q21" s="54">
        <f t="shared" si="1"/>
        <v>0</v>
      </c>
    </row>
    <row r="22" spans="4:17" s="16" customFormat="1" ht="16.5" customHeight="1">
      <c r="D22" s="17" t="s">
        <v>36</v>
      </c>
      <c r="E22" s="86" t="s">
        <v>37</v>
      </c>
      <c r="F22" s="86"/>
      <c r="G22" s="86"/>
      <c r="H22" s="14">
        <v>26032.7</v>
      </c>
      <c r="I22" s="14">
        <v>12827</v>
      </c>
      <c r="J22" s="14">
        <v>21595.7</v>
      </c>
      <c r="K22" s="14">
        <v>10870.5</v>
      </c>
      <c r="L22" s="14">
        <v>20949.3</v>
      </c>
      <c r="M22" s="14">
        <v>10636.2</v>
      </c>
      <c r="N22" s="54">
        <f t="shared" si="0"/>
        <v>-5083.4000000000015</v>
      </c>
      <c r="O22" s="54">
        <f t="shared" si="0"/>
        <v>-2190.7999999999993</v>
      </c>
      <c r="P22" s="54">
        <f t="shared" si="1"/>
        <v>-646.4000000000015</v>
      </c>
      <c r="Q22" s="54">
        <f t="shared" si="1"/>
        <v>-234.29999999999927</v>
      </c>
    </row>
    <row r="23" spans="4:17" s="16" customFormat="1" ht="16.5" customHeight="1">
      <c r="D23" s="17" t="s">
        <v>38</v>
      </c>
      <c r="E23" s="88" t="s">
        <v>39</v>
      </c>
      <c r="F23" s="88"/>
      <c r="G23" s="88"/>
      <c r="H23" s="14"/>
      <c r="I23" s="14">
        <v>0</v>
      </c>
      <c r="J23" s="14"/>
      <c r="K23" s="14">
        <v>0</v>
      </c>
      <c r="L23" s="14"/>
      <c r="M23" s="14">
        <v>0</v>
      </c>
      <c r="N23" s="54">
        <f t="shared" si="0"/>
        <v>0</v>
      </c>
      <c r="O23" s="54">
        <f t="shared" si="0"/>
        <v>0</v>
      </c>
      <c r="P23" s="54">
        <f t="shared" si="1"/>
        <v>0</v>
      </c>
      <c r="Q23" s="54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1" t="s">
        <v>41</v>
      </c>
      <c r="F24" s="61"/>
      <c r="G24" s="61"/>
      <c r="H24" s="14">
        <v>2770.7</v>
      </c>
      <c r="I24" s="14">
        <v>0</v>
      </c>
      <c r="J24" s="14">
        <v>2770.2</v>
      </c>
      <c r="K24" s="14">
        <v>0</v>
      </c>
      <c r="L24" s="14">
        <v>2827.7</v>
      </c>
      <c r="M24" s="14">
        <v>0</v>
      </c>
      <c r="N24" s="54">
        <f t="shared" si="0"/>
        <v>57</v>
      </c>
      <c r="O24" s="54">
        <f t="shared" si="0"/>
        <v>0</v>
      </c>
      <c r="P24" s="54">
        <f t="shared" si="1"/>
        <v>57.5</v>
      </c>
      <c r="Q24" s="54">
        <f t="shared" si="1"/>
        <v>0</v>
      </c>
    </row>
    <row r="25" spans="2:17" s="1" customFormat="1" ht="15">
      <c r="B25" s="1">
        <v>1</v>
      </c>
      <c r="D25" s="13" t="s">
        <v>42</v>
      </c>
      <c r="E25" s="61" t="s">
        <v>43</v>
      </c>
      <c r="F25" s="61"/>
      <c r="G25" s="61"/>
      <c r="H25" s="14">
        <v>10442.2</v>
      </c>
      <c r="I25" s="14">
        <v>0</v>
      </c>
      <c r="J25" s="14">
        <v>8236.8</v>
      </c>
      <c r="K25" s="14">
        <v>0</v>
      </c>
      <c r="L25" s="14">
        <v>8071.4</v>
      </c>
      <c r="M25" s="14">
        <v>0</v>
      </c>
      <c r="N25" s="54">
        <f t="shared" si="0"/>
        <v>-2370.800000000001</v>
      </c>
      <c r="O25" s="54">
        <f t="shared" si="0"/>
        <v>0</v>
      </c>
      <c r="P25" s="54">
        <f t="shared" si="1"/>
        <v>-165.39999999999964</v>
      </c>
      <c r="Q25" s="54">
        <f t="shared" si="1"/>
        <v>0</v>
      </c>
    </row>
    <row r="26" spans="4:17" s="1" customFormat="1" ht="27" customHeight="1">
      <c r="D26" s="13" t="s">
        <v>44</v>
      </c>
      <c r="E26" s="61" t="s">
        <v>45</v>
      </c>
      <c r="F26" s="61"/>
      <c r="G26" s="61"/>
      <c r="H26" s="14">
        <v>1651.6</v>
      </c>
      <c r="I26" s="14">
        <v>0</v>
      </c>
      <c r="J26" s="14">
        <v>971.6</v>
      </c>
      <c r="K26" s="14">
        <v>0</v>
      </c>
      <c r="L26" s="14">
        <v>1246.3</v>
      </c>
      <c r="M26" s="14">
        <v>0</v>
      </c>
      <c r="N26" s="54">
        <f t="shared" si="0"/>
        <v>-405.29999999999995</v>
      </c>
      <c r="O26" s="54">
        <f t="shared" si="0"/>
        <v>0</v>
      </c>
      <c r="P26" s="54">
        <f t="shared" si="1"/>
        <v>274.69999999999993</v>
      </c>
      <c r="Q26" s="54">
        <f t="shared" si="1"/>
        <v>0</v>
      </c>
    </row>
    <row r="27" spans="4:17" s="1" customFormat="1" ht="15.75" customHeight="1">
      <c r="D27" s="13" t="s">
        <v>74</v>
      </c>
      <c r="E27" s="61" t="s">
        <v>75</v>
      </c>
      <c r="F27" s="61"/>
      <c r="G27" s="61"/>
      <c r="H27" s="14"/>
      <c r="I27" s="14">
        <v>0</v>
      </c>
      <c r="J27" s="14">
        <v>1.4</v>
      </c>
      <c r="K27" s="14">
        <v>0</v>
      </c>
      <c r="L27" s="14">
        <v>1.4</v>
      </c>
      <c r="M27" s="14">
        <v>0</v>
      </c>
      <c r="N27" s="54">
        <f t="shared" si="0"/>
        <v>1.4</v>
      </c>
      <c r="O27" s="54">
        <f t="shared" si="0"/>
        <v>0</v>
      </c>
      <c r="P27" s="54">
        <f t="shared" si="1"/>
        <v>0</v>
      </c>
      <c r="Q27" s="54">
        <f t="shared" si="1"/>
        <v>0</v>
      </c>
    </row>
    <row r="28" spans="4:17" s="1" customFormat="1" ht="27.75" customHeight="1">
      <c r="D28" s="13" t="s">
        <v>46</v>
      </c>
      <c r="E28" s="61" t="s">
        <v>47</v>
      </c>
      <c r="F28" s="61"/>
      <c r="G28" s="61"/>
      <c r="H28" s="14"/>
      <c r="I28" s="14">
        <v>0</v>
      </c>
      <c r="J28" s="14"/>
      <c r="K28" s="14">
        <v>0</v>
      </c>
      <c r="L28" s="14"/>
      <c r="M28" s="14">
        <v>0</v>
      </c>
      <c r="N28" s="54">
        <f t="shared" si="0"/>
        <v>0</v>
      </c>
      <c r="O28" s="54">
        <f t="shared" si="0"/>
        <v>0</v>
      </c>
      <c r="P28" s="54">
        <f t="shared" si="1"/>
        <v>0</v>
      </c>
      <c r="Q28" s="54">
        <f t="shared" si="1"/>
        <v>0</v>
      </c>
    </row>
    <row r="29" spans="4:17" s="1" customFormat="1" ht="28.5" customHeight="1">
      <c r="D29" s="13" t="s">
        <v>48</v>
      </c>
      <c r="E29" s="61" t="s">
        <v>49</v>
      </c>
      <c r="F29" s="61"/>
      <c r="G29" s="61"/>
      <c r="H29" s="14">
        <v>1.7</v>
      </c>
      <c r="I29" s="14">
        <v>0</v>
      </c>
      <c r="J29" s="14"/>
      <c r="K29" s="14">
        <v>0</v>
      </c>
      <c r="L29" s="14"/>
      <c r="M29" s="14">
        <v>0</v>
      </c>
      <c r="N29" s="54">
        <f t="shared" si="0"/>
        <v>-1.7</v>
      </c>
      <c r="O29" s="54">
        <f t="shared" si="0"/>
        <v>0</v>
      </c>
      <c r="P29" s="54">
        <f t="shared" si="1"/>
        <v>0</v>
      </c>
      <c r="Q29" s="54">
        <f t="shared" si="1"/>
        <v>0</v>
      </c>
    </row>
    <row r="30" spans="3:17" ht="15" customHeight="1">
      <c r="C30" s="18">
        <v>0.5</v>
      </c>
      <c r="D30" s="45" t="s">
        <v>76</v>
      </c>
      <c r="E30" s="87" t="s">
        <v>50</v>
      </c>
      <c r="F30" s="87"/>
      <c r="G30" s="87"/>
      <c r="H30" s="14"/>
      <c r="I30" s="14">
        <v>0</v>
      </c>
      <c r="J30" s="14"/>
      <c r="K30" s="14">
        <v>0</v>
      </c>
      <c r="L30" s="14"/>
      <c r="M30" s="14">
        <v>0</v>
      </c>
      <c r="N30" s="54">
        <f t="shared" si="0"/>
        <v>0</v>
      </c>
      <c r="O30" s="54">
        <f t="shared" si="0"/>
        <v>0</v>
      </c>
      <c r="P30" s="54">
        <f t="shared" si="1"/>
        <v>0</v>
      </c>
      <c r="Q30" s="54">
        <f t="shared" si="1"/>
        <v>0</v>
      </c>
    </row>
    <row r="31" spans="4:17" ht="15">
      <c r="D31" s="82"/>
      <c r="E31" s="82"/>
      <c r="F31" s="82"/>
      <c r="G31" s="82"/>
      <c r="O31" s="55"/>
      <c r="P31" s="55"/>
      <c r="Q31" s="55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E29:G29"/>
    <mergeCell ref="E30:G30"/>
    <mergeCell ref="E23:G23"/>
    <mergeCell ref="E24:G24"/>
    <mergeCell ref="E25:G25"/>
    <mergeCell ref="E26:G26"/>
    <mergeCell ref="E27:G27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P3:Q3"/>
    <mergeCell ref="E6:G6"/>
    <mergeCell ref="E9:G9"/>
    <mergeCell ref="D3:D5"/>
    <mergeCell ref="E3:G5"/>
    <mergeCell ref="H3:I3"/>
    <mergeCell ref="E8:G8"/>
    <mergeCell ref="E14:G14"/>
    <mergeCell ref="E15:G15"/>
    <mergeCell ref="E16:G16"/>
    <mergeCell ref="J3:K3"/>
    <mergeCell ref="L3:M3"/>
    <mergeCell ref="N3:O3"/>
    <mergeCell ref="E10:G10"/>
    <mergeCell ref="E11:G11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2.140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8.140625" style="0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0" t="s">
        <v>2</v>
      </c>
      <c r="D6" s="23" t="s">
        <v>3</v>
      </c>
      <c r="E6" s="73" t="s">
        <v>3</v>
      </c>
      <c r="F6" s="91" t="s">
        <v>78</v>
      </c>
      <c r="G6" s="92"/>
      <c r="H6" s="92"/>
      <c r="I6" s="93"/>
      <c r="J6" s="94" t="s">
        <v>53</v>
      </c>
      <c r="K6" s="95"/>
      <c r="L6" s="95"/>
      <c r="M6" s="95"/>
      <c r="N6" s="95"/>
      <c r="O6" s="94" t="s">
        <v>81</v>
      </c>
      <c r="P6" s="94"/>
      <c r="Q6" s="94"/>
      <c r="R6" s="94"/>
      <c r="S6" s="94"/>
      <c r="T6" s="94" t="s">
        <v>79</v>
      </c>
      <c r="U6" s="94"/>
      <c r="V6" s="94"/>
      <c r="W6" s="94"/>
      <c r="X6" s="94"/>
      <c r="Y6" s="94" t="s">
        <v>54</v>
      </c>
      <c r="Z6" s="94"/>
      <c r="AA6" s="94"/>
      <c r="AB6" s="94"/>
      <c r="AC6" s="94"/>
      <c r="AD6" s="94" t="s">
        <v>55</v>
      </c>
      <c r="AE6" s="94"/>
      <c r="AF6" s="94"/>
      <c r="AG6" s="94"/>
      <c r="AH6" s="94"/>
      <c r="AI6" s="94" t="s">
        <v>56</v>
      </c>
      <c r="AJ6" s="94"/>
      <c r="AK6" s="94"/>
      <c r="AL6" s="94"/>
      <c r="AM6" s="94"/>
      <c r="AN6" s="94" t="s">
        <v>57</v>
      </c>
      <c r="AO6" s="94"/>
      <c r="AP6" s="94"/>
      <c r="AQ6" s="94"/>
      <c r="AR6" s="94"/>
      <c r="AS6" s="94" t="s">
        <v>58</v>
      </c>
      <c r="AT6" s="94"/>
      <c r="AU6" s="94"/>
      <c r="AV6" s="94"/>
      <c r="AW6" s="94"/>
      <c r="AX6" s="94" t="s">
        <v>59</v>
      </c>
      <c r="AY6" s="94"/>
      <c r="AZ6" s="94"/>
      <c r="BA6" s="94"/>
      <c r="BB6" s="94"/>
      <c r="BC6" s="94" t="s">
        <v>60</v>
      </c>
      <c r="BD6" s="94"/>
      <c r="BE6" s="94"/>
      <c r="BF6" s="94"/>
      <c r="BG6" s="94"/>
      <c r="BH6" s="94" t="s">
        <v>61</v>
      </c>
      <c r="BI6" s="94"/>
      <c r="BJ6" s="94"/>
      <c r="BK6" s="94"/>
      <c r="BL6" s="94"/>
      <c r="BM6" s="96" t="s">
        <v>62</v>
      </c>
      <c r="BN6" s="96"/>
      <c r="BO6" s="96"/>
      <c r="BP6" s="96"/>
      <c r="BQ6" s="97"/>
      <c r="BR6" s="52"/>
    </row>
    <row r="7" spans="3:69" s="1" customFormat="1" ht="36.75" customHeight="1">
      <c r="C7" s="72"/>
      <c r="D7" s="24"/>
      <c r="E7" s="79"/>
      <c r="F7" s="25">
        <v>43831</v>
      </c>
      <c r="G7" s="25">
        <v>44317</v>
      </c>
      <c r="H7" s="25">
        <v>44348</v>
      </c>
      <c r="I7" s="48" t="s">
        <v>63</v>
      </c>
      <c r="J7" s="25">
        <v>44197</v>
      </c>
      <c r="K7" s="25">
        <v>44317</v>
      </c>
      <c r="L7" s="25">
        <v>44348</v>
      </c>
      <c r="M7" s="26" t="s">
        <v>63</v>
      </c>
      <c r="N7" s="26" t="s">
        <v>71</v>
      </c>
      <c r="O7" s="25">
        <v>44197</v>
      </c>
      <c r="P7" s="25">
        <v>44317</v>
      </c>
      <c r="Q7" s="25">
        <v>44348</v>
      </c>
      <c r="R7" s="26" t="s">
        <v>63</v>
      </c>
      <c r="S7" s="26" t="s">
        <v>71</v>
      </c>
      <c r="T7" s="25">
        <v>44197</v>
      </c>
      <c r="U7" s="25">
        <v>44317</v>
      </c>
      <c r="V7" s="25">
        <v>44348</v>
      </c>
      <c r="W7" s="26" t="s">
        <v>63</v>
      </c>
      <c r="X7" s="26" t="s">
        <v>71</v>
      </c>
      <c r="Y7" s="25">
        <v>44197</v>
      </c>
      <c r="Z7" s="25">
        <v>44317</v>
      </c>
      <c r="AA7" s="25">
        <v>44348</v>
      </c>
      <c r="AB7" s="26" t="s">
        <v>63</v>
      </c>
      <c r="AC7" s="26" t="s">
        <v>71</v>
      </c>
      <c r="AD7" s="25">
        <v>44197</v>
      </c>
      <c r="AE7" s="25">
        <v>44317</v>
      </c>
      <c r="AF7" s="25">
        <v>44348</v>
      </c>
      <c r="AG7" s="26" t="s">
        <v>63</v>
      </c>
      <c r="AH7" s="26" t="s">
        <v>71</v>
      </c>
      <c r="AI7" s="25">
        <v>44197</v>
      </c>
      <c r="AJ7" s="25">
        <v>44317</v>
      </c>
      <c r="AK7" s="25">
        <v>44348</v>
      </c>
      <c r="AL7" s="26" t="s">
        <v>63</v>
      </c>
      <c r="AM7" s="26" t="s">
        <v>71</v>
      </c>
      <c r="AN7" s="25">
        <v>44197</v>
      </c>
      <c r="AO7" s="25">
        <v>44317</v>
      </c>
      <c r="AP7" s="25">
        <v>44348</v>
      </c>
      <c r="AQ7" s="26" t="s">
        <v>63</v>
      </c>
      <c r="AR7" s="26" t="s">
        <v>71</v>
      </c>
      <c r="AS7" s="25">
        <v>44197</v>
      </c>
      <c r="AT7" s="25">
        <v>44317</v>
      </c>
      <c r="AU7" s="25">
        <v>44348</v>
      </c>
      <c r="AV7" s="26" t="s">
        <v>63</v>
      </c>
      <c r="AW7" s="26" t="s">
        <v>71</v>
      </c>
      <c r="AX7" s="25">
        <v>44197</v>
      </c>
      <c r="AY7" s="25">
        <v>44317</v>
      </c>
      <c r="AZ7" s="25">
        <v>44348</v>
      </c>
      <c r="BA7" s="26" t="s">
        <v>63</v>
      </c>
      <c r="BB7" s="26" t="s">
        <v>71</v>
      </c>
      <c r="BC7" s="25">
        <v>44197</v>
      </c>
      <c r="BD7" s="25">
        <v>44317</v>
      </c>
      <c r="BE7" s="25">
        <v>44348</v>
      </c>
      <c r="BF7" s="26" t="s">
        <v>63</v>
      </c>
      <c r="BG7" s="26" t="s">
        <v>71</v>
      </c>
      <c r="BH7" s="25">
        <v>44197</v>
      </c>
      <c r="BI7" s="25">
        <v>44317</v>
      </c>
      <c r="BJ7" s="25">
        <v>44348</v>
      </c>
      <c r="BK7" s="26" t="s">
        <v>63</v>
      </c>
      <c r="BL7" s="26" t="s">
        <v>71</v>
      </c>
      <c r="BM7" s="25">
        <v>44197</v>
      </c>
      <c r="BN7" s="25">
        <v>44317</v>
      </c>
      <c r="BO7" s="25">
        <v>44348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47.92343727658501</v>
      </c>
      <c r="N8" s="31"/>
      <c r="O8" s="30"/>
      <c r="P8" s="30"/>
      <c r="Q8" s="30"/>
      <c r="R8" s="31">
        <f>R9/O9%</f>
        <v>-7.618672960923161</v>
      </c>
      <c r="S8" s="31"/>
      <c r="T8" s="30"/>
      <c r="U8" s="30"/>
      <c r="V8" s="30"/>
      <c r="W8" s="31">
        <f>W9/T9%</f>
        <v>-14.32074669068889</v>
      </c>
      <c r="X8" s="31"/>
      <c r="Y8" s="30"/>
      <c r="Z8" s="30"/>
      <c r="AA8" s="30"/>
      <c r="AB8" s="31">
        <f>AB9/Y9%</f>
        <v>-13.33878887070375</v>
      </c>
      <c r="AC8" s="31"/>
      <c r="AD8" s="30"/>
      <c r="AE8" s="30"/>
      <c r="AF8" s="30"/>
      <c r="AG8" s="31">
        <f>AG9/AD9%</f>
        <v>-24.330140219353034</v>
      </c>
      <c r="AH8" s="31"/>
      <c r="AI8" s="30"/>
      <c r="AJ8" s="30"/>
      <c r="AK8" s="30"/>
      <c r="AL8" s="31">
        <f>AL9/AI9%</f>
        <v>5.559204476788479</v>
      </c>
      <c r="AM8" s="31"/>
      <c r="AN8" s="30"/>
      <c r="AO8" s="30"/>
      <c r="AP8" s="30"/>
      <c r="AQ8" s="31">
        <f>AQ9/AN9%</f>
        <v>1.9655559715462372</v>
      </c>
      <c r="AR8" s="31"/>
      <c r="AS8" s="30"/>
      <c r="AT8" s="30"/>
      <c r="AU8" s="30"/>
      <c r="AV8" s="31">
        <f>AV9/AS9%</f>
        <v>-53.26873466305921</v>
      </c>
      <c r="AW8" s="31"/>
      <c r="AX8" s="30"/>
      <c r="AY8" s="30"/>
      <c r="AZ8" s="30"/>
      <c r="BA8" s="31">
        <f>BA9/AX9%</f>
        <v>-7.098665681702766</v>
      </c>
      <c r="BB8" s="31"/>
      <c r="BC8" s="30"/>
      <c r="BD8" s="30"/>
      <c r="BE8" s="30"/>
      <c r="BF8" s="31">
        <f>BF9/BC9%</f>
        <v>90.33243274991193</v>
      </c>
      <c r="BG8" s="31"/>
      <c r="BH8" s="30"/>
      <c r="BI8" s="30"/>
      <c r="BJ8" s="30"/>
      <c r="BK8" s="31">
        <f>BK9/BH9%</f>
        <v>-0.18142910308895102</v>
      </c>
      <c r="BL8" s="31"/>
      <c r="BM8" s="30"/>
      <c r="BN8" s="30"/>
      <c r="BO8" s="30"/>
      <c r="BP8" s="31">
        <f>BP9/BM9%</f>
        <v>23.600866678960024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60" t="s">
        <v>11</v>
      </c>
      <c r="F9" s="50">
        <f>F10+F11+F13+F14+F15+F16+F17+F18+F19+F20+F22+F23+F24+F25+F26+F27+F28+F29+F30</f>
        <v>74644.9</v>
      </c>
      <c r="G9" s="50">
        <f>G10+G11+G13+G14+G15+G16+G17+G18+G19+G20+G22+G23+G24+G25+G26+G27+G28+G29+G30</f>
        <v>97532.5</v>
      </c>
      <c r="H9" s="50">
        <f>H10+H11+H13+H14+H15+H16+H17+H18+H19+H20+H22+H23+H24+H25+H26+H27+H28+H29+H30</f>
        <v>93044.4</v>
      </c>
      <c r="I9" s="50">
        <f>I10+I11+I13+I14+I15+I16+I17+I18+I19+I20+I22+I23+I24+I25+I26+I27+I28+I29+I30</f>
        <v>18396.6</v>
      </c>
      <c r="J9" s="33">
        <f>SUM(J10:J28)+J29+J30</f>
        <v>41262.9</v>
      </c>
      <c r="K9" s="33">
        <f>SUM(K10:K28)+K29+K30</f>
        <v>63998.7</v>
      </c>
      <c r="L9" s="33">
        <f>SUM(L10:L28)+L29+L30</f>
        <v>61037.5</v>
      </c>
      <c r="M9" s="34">
        <f>L9-J9</f>
        <v>19774.6</v>
      </c>
      <c r="N9" s="34">
        <f>L9-K9</f>
        <v>-2961.199999999997</v>
      </c>
      <c r="O9" s="33">
        <f>SUM(O10:O28)+O29</f>
        <v>3050.4</v>
      </c>
      <c r="P9" s="33">
        <f>SUM(P10:P28)+P29</f>
        <v>2836.4000000000005</v>
      </c>
      <c r="Q9" s="33">
        <f>SUM(Q10:Q28)+Q29</f>
        <v>2818</v>
      </c>
      <c r="R9" s="34">
        <f>Q9-O9</f>
        <v>-232.4000000000001</v>
      </c>
      <c r="S9" s="34">
        <f>Q9-P9</f>
        <v>-18.400000000000546</v>
      </c>
      <c r="T9" s="33">
        <f>SUM(T10:T28)+T29</f>
        <v>3996.3</v>
      </c>
      <c r="U9" s="33">
        <f>SUM(U10:U28)+U29</f>
        <v>3586.3</v>
      </c>
      <c r="V9" s="33">
        <f>SUM(V10:V28)+V29</f>
        <v>3424</v>
      </c>
      <c r="W9" s="34">
        <f>V9-T9</f>
        <v>-572.3000000000002</v>
      </c>
      <c r="X9" s="34">
        <f>V9-U9</f>
        <v>-162.30000000000018</v>
      </c>
      <c r="Y9" s="33">
        <f>SUM(Y10:Y28)+Y29</f>
        <v>1955.1999999999998</v>
      </c>
      <c r="Z9" s="33">
        <f>SUM(Z10:Z28)+Z29</f>
        <v>2436.4</v>
      </c>
      <c r="AA9" s="33">
        <f>SUM(AA10:AA28)+AA29</f>
        <v>1694.4</v>
      </c>
      <c r="AB9" s="34">
        <f>AA9-Y9</f>
        <v>-260.7999999999997</v>
      </c>
      <c r="AC9" s="34">
        <f>AA9-Z9</f>
        <v>-742</v>
      </c>
      <c r="AD9" s="33">
        <f>SUM(AD10:AD28)+AD29</f>
        <v>1440.6</v>
      </c>
      <c r="AE9" s="33">
        <f>SUM(AE10:AE28)+AE29</f>
        <v>1518.3999999999999</v>
      </c>
      <c r="AF9" s="33">
        <f>SUM(AF10:AF28)+AF29</f>
        <v>1090.1000000000001</v>
      </c>
      <c r="AG9" s="34">
        <f>AF9-AD9</f>
        <v>-350.4999999999998</v>
      </c>
      <c r="AH9" s="34">
        <f>AF9-AE9</f>
        <v>-428.2999999999997</v>
      </c>
      <c r="AI9" s="33">
        <f>SUM(AI10:AI28)+AI29</f>
        <v>3806.3</v>
      </c>
      <c r="AJ9" s="33">
        <f>SUM(AJ10:AJ28)+AJ29</f>
        <v>4266.900000000001</v>
      </c>
      <c r="AK9" s="33">
        <f>SUM(AK10:AK28)+AK29</f>
        <v>4017.9</v>
      </c>
      <c r="AL9" s="34">
        <f>AK9-AI9</f>
        <v>211.5999999999999</v>
      </c>
      <c r="AM9" s="34">
        <f>AK9-AJ9</f>
        <v>-249.00000000000045</v>
      </c>
      <c r="AN9" s="33">
        <f>SUM(AN10:AN28)</f>
        <v>2136.8</v>
      </c>
      <c r="AO9" s="33">
        <f>SUM(AO10:AO28)</f>
        <v>2542.6000000000004</v>
      </c>
      <c r="AP9" s="33">
        <f>SUM(AP10:AP28)</f>
        <v>2178.8</v>
      </c>
      <c r="AQ9" s="34">
        <f>AP9-AN9</f>
        <v>42</v>
      </c>
      <c r="AR9" s="34">
        <f>AP9-AO9</f>
        <v>-363.8000000000002</v>
      </c>
      <c r="AS9" s="33">
        <f>SUM(AS10:AS28)+AS29</f>
        <v>3178.6</v>
      </c>
      <c r="AT9" s="33">
        <f>SUM(AT10:AT28)+AT29</f>
        <v>1548.3</v>
      </c>
      <c r="AU9" s="33">
        <f>SUM(AU10:AU28)+AU29</f>
        <v>1485.3999999999999</v>
      </c>
      <c r="AV9" s="34">
        <f>AU9-AS9</f>
        <v>-1693.2</v>
      </c>
      <c r="AW9" s="34">
        <f>AU9-AT9</f>
        <v>-62.90000000000009</v>
      </c>
      <c r="AX9" s="33">
        <f>SUM(AX10:AX28)+AX29</f>
        <v>4331.8</v>
      </c>
      <c r="AY9" s="33">
        <f>SUM(AY10:AY28)+AY29</f>
        <v>5164.5999999999985</v>
      </c>
      <c r="AZ9" s="33">
        <f>SUM(AZ10:AZ28)+AZ29</f>
        <v>4024.2999999999997</v>
      </c>
      <c r="BA9" s="34">
        <f>AZ9-AX9</f>
        <v>-307.50000000000045</v>
      </c>
      <c r="BB9" s="34">
        <f>AZ9-AY9</f>
        <v>-1140.2999999999988</v>
      </c>
      <c r="BC9" s="33">
        <f>SUM(BC10:BC28)+BC29</f>
        <v>851.3</v>
      </c>
      <c r="BD9" s="33">
        <f>SUM(BD10:BD28)+BD29</f>
        <v>1002.5999999999999</v>
      </c>
      <c r="BE9" s="33">
        <f>SUM(BE10:BE28)+BE29</f>
        <v>1620.3000000000002</v>
      </c>
      <c r="BF9" s="34">
        <f>BE9-BC9</f>
        <v>769.0000000000002</v>
      </c>
      <c r="BG9" s="34">
        <f>BE9-BD9</f>
        <v>617.7000000000003</v>
      </c>
      <c r="BH9" s="33">
        <f>SUM(BH10:BH28)+BH29</f>
        <v>4299.2</v>
      </c>
      <c r="BI9" s="33">
        <f>SUM(BI10:BI28)+BI29</f>
        <v>4370</v>
      </c>
      <c r="BJ9" s="33">
        <f>SUM(BJ10:BJ28)+BJ29</f>
        <v>4291.4</v>
      </c>
      <c r="BK9" s="34">
        <f>BJ9-BH9</f>
        <v>-7.800000000000182</v>
      </c>
      <c r="BL9" s="34">
        <f>BJ9-BI9</f>
        <v>-78.60000000000036</v>
      </c>
      <c r="BM9" s="33">
        <f>SUM(BM10:BM28)+BM29</f>
        <v>4338.4</v>
      </c>
      <c r="BN9" s="33">
        <f>SUM(BN10:BN28)+BN29</f>
        <v>4261.3</v>
      </c>
      <c r="BO9" s="33">
        <f>SUM(BO10:BO28)+BO29</f>
        <v>5362.300000000001</v>
      </c>
      <c r="BP9" s="34">
        <f>BO9-BM9</f>
        <v>1023.9000000000015</v>
      </c>
      <c r="BQ9" s="34">
        <f>BO9-BN9</f>
        <v>1101.000000000001</v>
      </c>
    </row>
    <row r="10" spans="3:69" s="1" customFormat="1" ht="27" customHeight="1">
      <c r="C10" s="13" t="s">
        <v>13</v>
      </c>
      <c r="D10" s="35" t="s">
        <v>14</v>
      </c>
      <c r="E10" s="57" t="s">
        <v>14</v>
      </c>
      <c r="F10" s="51">
        <f aca="true" t="shared" si="0" ref="F10:I25">J10+O10+T10+Y10+AD10+AI10+AN10+AS10+AX10+BC10+BH10+BM10</f>
        <v>4450.299999999999</v>
      </c>
      <c r="G10" s="51">
        <f t="shared" si="0"/>
        <v>4396.999999999999</v>
      </c>
      <c r="H10" s="51">
        <f t="shared" si="0"/>
        <v>4598.299999999999</v>
      </c>
      <c r="I10" s="51">
        <f t="shared" si="0"/>
        <v>147.9999999999999</v>
      </c>
      <c r="J10" s="36">
        <v>1791.1</v>
      </c>
      <c r="K10" s="36">
        <v>4087.5</v>
      </c>
      <c r="L10" s="36">
        <v>4302</v>
      </c>
      <c r="M10" s="34">
        <f aca="true" t="shared" si="1" ref="M10:M29">L10-J10</f>
        <v>2510.9</v>
      </c>
      <c r="N10" s="34">
        <f aca="true" t="shared" si="2" ref="N10:N29">L10-K10</f>
        <v>214.5</v>
      </c>
      <c r="O10" s="36"/>
      <c r="P10" s="36">
        <v>26.3</v>
      </c>
      <c r="Q10" s="36">
        <v>26.3</v>
      </c>
      <c r="R10" s="34">
        <f aca="true" t="shared" si="3" ref="R10:R29">Q10-O10</f>
        <v>26.3</v>
      </c>
      <c r="S10" s="34">
        <f aca="true" t="shared" si="4" ref="S10:S29">Q10-P10</f>
        <v>0</v>
      </c>
      <c r="T10" s="36"/>
      <c r="U10" s="36">
        <v>3</v>
      </c>
      <c r="V10" s="36">
        <v>0.7</v>
      </c>
      <c r="W10" s="34">
        <f aca="true" t="shared" si="5" ref="W10:W29">V10-T10</f>
        <v>0.7</v>
      </c>
      <c r="X10" s="34">
        <f aca="true" t="shared" si="6" ref="X10:X29">V10-U10</f>
        <v>-2.3</v>
      </c>
      <c r="Y10" s="36">
        <v>0</v>
      </c>
      <c r="Z10" s="36">
        <v>0.2</v>
      </c>
      <c r="AA10" s="36">
        <v>0.2</v>
      </c>
      <c r="AB10" s="34">
        <f aca="true" t="shared" si="7" ref="AB10:AB29">AA10-Y10</f>
        <v>0.2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357.7</v>
      </c>
      <c r="AJ10" s="36">
        <v>1.8</v>
      </c>
      <c r="AK10" s="36">
        <v>17.2</v>
      </c>
      <c r="AL10" s="34">
        <f aca="true" t="shared" si="11" ref="AL10:AL29">AK10-AI10</f>
        <v>-340.5</v>
      </c>
      <c r="AM10" s="34">
        <f aca="true" t="shared" si="12" ref="AM10:AM29">AK10-AJ10</f>
        <v>15.399999999999999</v>
      </c>
      <c r="AN10" s="36">
        <v>78.8</v>
      </c>
      <c r="AO10" s="36">
        <v>138.9</v>
      </c>
      <c r="AP10" s="36">
        <v>138.9</v>
      </c>
      <c r="AQ10" s="34">
        <f aca="true" t="shared" si="13" ref="AQ10:AQ29">AP10-AN10</f>
        <v>60.10000000000001</v>
      </c>
      <c r="AR10" s="34">
        <f aca="true" t="shared" si="14" ref="AR10:AR29">AP10-AO10</f>
        <v>0</v>
      </c>
      <c r="AS10" s="36">
        <v>1678.5</v>
      </c>
      <c r="AT10" s="36">
        <v>0</v>
      </c>
      <c r="AU10" s="36">
        <v>0</v>
      </c>
      <c r="AV10" s="34">
        <f aca="true" t="shared" si="15" ref="AV10:AV29">AU10-AS10</f>
        <v>-1678.5</v>
      </c>
      <c r="AW10" s="34">
        <f aca="true" t="shared" si="16" ref="AW10:AW29">AU10-AT10</f>
        <v>0</v>
      </c>
      <c r="AX10" s="36">
        <v>530.8</v>
      </c>
      <c r="AY10" s="36">
        <v>70.5</v>
      </c>
      <c r="AZ10" s="36">
        <v>51.8</v>
      </c>
      <c r="BA10" s="34">
        <f aca="true" t="shared" si="17" ref="BA10:BA29">AZ10-AX10</f>
        <v>-478.99999999999994</v>
      </c>
      <c r="BB10" s="34">
        <f aca="true" t="shared" si="18" ref="BB10:BB29">AZ10-AY10</f>
        <v>-18.700000000000003</v>
      </c>
      <c r="BC10" s="36"/>
      <c r="BD10" s="36">
        <v>51.9</v>
      </c>
      <c r="BE10" s="36">
        <v>51.9</v>
      </c>
      <c r="BF10" s="34">
        <f aca="true" t="shared" si="19" ref="BF10:BF29">BE10-BC10</f>
        <v>51.9</v>
      </c>
      <c r="BG10" s="34">
        <f aca="true" t="shared" si="20" ref="BG10:BG29">BE10-BD10</f>
        <v>0</v>
      </c>
      <c r="BH10" s="36">
        <v>3.9</v>
      </c>
      <c r="BI10" s="36">
        <v>8.9</v>
      </c>
      <c r="BJ10" s="36">
        <v>9.3</v>
      </c>
      <c r="BK10" s="34">
        <f aca="true" t="shared" si="21" ref="BK10:BK29">BJ10-BH10</f>
        <v>5.4</v>
      </c>
      <c r="BL10" s="34">
        <f aca="true" t="shared" si="22" ref="BL10:BL29">BJ10-BI10</f>
        <v>0.40000000000000036</v>
      </c>
      <c r="BM10" s="36">
        <v>9.5</v>
      </c>
      <c r="BN10" s="36">
        <v>8</v>
      </c>
      <c r="BO10" s="36"/>
      <c r="BP10" s="34">
        <f aca="true" t="shared" si="23" ref="BP10:BP29">BO10-BM10</f>
        <v>-9.5</v>
      </c>
      <c r="BQ10" s="34">
        <f aca="true" t="shared" si="24" ref="BQ10:BQ29">BO10-BN10</f>
        <v>-8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7" t="s">
        <v>16</v>
      </c>
      <c r="F11" s="51">
        <f t="shared" si="0"/>
        <v>7144.299999999999</v>
      </c>
      <c r="G11" s="51">
        <f t="shared" si="0"/>
        <v>11019.400000000001</v>
      </c>
      <c r="H11" s="51">
        <f t="shared" si="0"/>
        <v>10339.3</v>
      </c>
      <c r="I11" s="51">
        <f t="shared" si="0"/>
        <v>3195.000000000001</v>
      </c>
      <c r="J11" s="36">
        <v>3152.6</v>
      </c>
      <c r="K11" s="36">
        <v>6634.4</v>
      </c>
      <c r="L11" s="36">
        <v>6138.6</v>
      </c>
      <c r="M11" s="34">
        <f>L11-J11</f>
        <v>2986.0000000000005</v>
      </c>
      <c r="N11" s="34">
        <f t="shared" si="2"/>
        <v>-495.7999999999993</v>
      </c>
      <c r="O11" s="36">
        <v>184.4</v>
      </c>
      <c r="P11" s="36">
        <v>228.9</v>
      </c>
      <c r="Q11" s="36">
        <v>228.4</v>
      </c>
      <c r="R11" s="34">
        <f t="shared" si="3"/>
        <v>44</v>
      </c>
      <c r="S11" s="34">
        <f t="shared" si="4"/>
        <v>-0.5</v>
      </c>
      <c r="T11" s="36">
        <v>273.6</v>
      </c>
      <c r="U11" s="36">
        <v>212.2</v>
      </c>
      <c r="V11" s="36">
        <v>222.5</v>
      </c>
      <c r="W11" s="34">
        <f t="shared" si="5"/>
        <v>-51.10000000000002</v>
      </c>
      <c r="X11" s="34">
        <f t="shared" si="6"/>
        <v>10.300000000000011</v>
      </c>
      <c r="Y11" s="36">
        <v>521.9</v>
      </c>
      <c r="Z11" s="36">
        <v>498.5</v>
      </c>
      <c r="AA11" s="36">
        <v>470.8</v>
      </c>
      <c r="AB11" s="34">
        <f t="shared" si="7"/>
        <v>-51.099999999999966</v>
      </c>
      <c r="AC11" s="34">
        <f t="shared" si="8"/>
        <v>-27.69999999999999</v>
      </c>
      <c r="AD11" s="36">
        <v>293.8</v>
      </c>
      <c r="AE11" s="36">
        <v>239.8</v>
      </c>
      <c r="AF11" s="36">
        <v>239.7</v>
      </c>
      <c r="AG11" s="34">
        <f t="shared" si="9"/>
        <v>-54.10000000000002</v>
      </c>
      <c r="AH11" s="34">
        <f t="shared" si="10"/>
        <v>-0.10000000000002274</v>
      </c>
      <c r="AI11" s="36">
        <v>233.9</v>
      </c>
      <c r="AJ11" s="36">
        <v>329.5</v>
      </c>
      <c r="AK11" s="36">
        <v>337.4</v>
      </c>
      <c r="AL11" s="34">
        <f t="shared" si="11"/>
        <v>103.49999999999997</v>
      </c>
      <c r="AM11" s="34">
        <f t="shared" si="12"/>
        <v>7.899999999999977</v>
      </c>
      <c r="AN11" s="36">
        <v>468.6</v>
      </c>
      <c r="AO11" s="36">
        <v>441</v>
      </c>
      <c r="AP11" s="36">
        <v>493.7</v>
      </c>
      <c r="AQ11" s="34">
        <f t="shared" si="13"/>
        <v>25.099999999999966</v>
      </c>
      <c r="AR11" s="34">
        <f t="shared" si="14"/>
        <v>52.69999999999999</v>
      </c>
      <c r="AS11" s="36">
        <v>172.2</v>
      </c>
      <c r="AT11" s="36">
        <v>271.7</v>
      </c>
      <c r="AU11" s="36">
        <v>259.7</v>
      </c>
      <c r="AV11" s="34">
        <f t="shared" si="15"/>
        <v>87.5</v>
      </c>
      <c r="AW11" s="34">
        <f t="shared" si="16"/>
        <v>-12</v>
      </c>
      <c r="AX11" s="36">
        <v>343.4</v>
      </c>
      <c r="AY11" s="36">
        <v>426.7</v>
      </c>
      <c r="AZ11" s="36">
        <v>232</v>
      </c>
      <c r="BA11" s="34">
        <f t="shared" si="17"/>
        <v>-111.39999999999998</v>
      </c>
      <c r="BB11" s="34">
        <f t="shared" si="18"/>
        <v>-194.7</v>
      </c>
      <c r="BC11" s="36">
        <v>138.5</v>
      </c>
      <c r="BD11" s="36">
        <v>121.6</v>
      </c>
      <c r="BE11" s="36">
        <v>114.3</v>
      </c>
      <c r="BF11" s="34">
        <f t="shared" si="19"/>
        <v>-24.200000000000003</v>
      </c>
      <c r="BG11" s="34">
        <f t="shared" si="20"/>
        <v>-7.299999999999997</v>
      </c>
      <c r="BH11" s="36">
        <v>811.9</v>
      </c>
      <c r="BI11" s="36">
        <v>946</v>
      </c>
      <c r="BJ11" s="36">
        <v>943</v>
      </c>
      <c r="BK11" s="34">
        <f t="shared" si="21"/>
        <v>131.10000000000002</v>
      </c>
      <c r="BL11" s="34">
        <f t="shared" si="22"/>
        <v>-3</v>
      </c>
      <c r="BM11" s="36">
        <v>549.5</v>
      </c>
      <c r="BN11" s="36">
        <v>669.1</v>
      </c>
      <c r="BO11" s="36">
        <v>659.2</v>
      </c>
      <c r="BP11" s="34">
        <f t="shared" si="23"/>
        <v>109.70000000000005</v>
      </c>
      <c r="BQ11" s="34">
        <f t="shared" si="24"/>
        <v>-9.899999999999977</v>
      </c>
    </row>
    <row r="12" spans="3:69" s="1" customFormat="1" ht="18" customHeight="1">
      <c r="C12" s="13"/>
      <c r="D12" s="35"/>
      <c r="E12" s="57" t="s">
        <v>70</v>
      </c>
      <c r="F12" s="51"/>
      <c r="G12" s="51">
        <f t="shared" si="0"/>
        <v>0</v>
      </c>
      <c r="H12" s="51">
        <f t="shared" si="0"/>
        <v>0</v>
      </c>
      <c r="I12" s="51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7" t="s">
        <v>18</v>
      </c>
      <c r="F13" s="51">
        <f>J13+O13+T13+Y13+AD13+AI13+AN13+AS13+AX13+BC13+BH13+BM13</f>
        <v>1819.3</v>
      </c>
      <c r="G13" s="51">
        <f t="shared" si="0"/>
        <v>8839.3</v>
      </c>
      <c r="H13" s="51">
        <f t="shared" si="0"/>
        <v>10253.400000000001</v>
      </c>
      <c r="I13" s="51">
        <f t="shared" si="0"/>
        <v>8434.1</v>
      </c>
      <c r="J13" s="36">
        <v>1382.5</v>
      </c>
      <c r="K13" s="36">
        <v>4859.5</v>
      </c>
      <c r="L13" s="36">
        <v>4491.8</v>
      </c>
      <c r="M13" s="34">
        <f t="shared" si="1"/>
        <v>3109.3</v>
      </c>
      <c r="N13" s="34">
        <f t="shared" si="2"/>
        <v>-367.6999999999998</v>
      </c>
      <c r="O13" s="36">
        <v>1.3</v>
      </c>
      <c r="P13" s="36">
        <v>34</v>
      </c>
      <c r="Q13" s="36">
        <v>46.5</v>
      </c>
      <c r="R13" s="34">
        <f t="shared" si="3"/>
        <v>45.2</v>
      </c>
      <c r="S13" s="34">
        <f t="shared" si="4"/>
        <v>12.5</v>
      </c>
      <c r="T13" s="36">
        <v>26.5</v>
      </c>
      <c r="U13" s="36">
        <v>425.8</v>
      </c>
      <c r="V13" s="36">
        <v>476</v>
      </c>
      <c r="W13" s="34">
        <f t="shared" si="5"/>
        <v>449.5</v>
      </c>
      <c r="X13" s="34">
        <f t="shared" si="6"/>
        <v>50.19999999999999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5.1</v>
      </c>
      <c r="AE13" s="36">
        <v>14.2</v>
      </c>
      <c r="AF13" s="36">
        <v>21.4</v>
      </c>
      <c r="AG13" s="34">
        <f t="shared" si="9"/>
        <v>16.299999999999997</v>
      </c>
      <c r="AH13" s="34">
        <f t="shared" si="10"/>
        <v>7.199999999999999</v>
      </c>
      <c r="AI13" s="36">
        <v>92.1</v>
      </c>
      <c r="AJ13" s="36">
        <v>574.4</v>
      </c>
      <c r="AK13" s="36">
        <v>901.6</v>
      </c>
      <c r="AL13" s="34">
        <f t="shared" si="11"/>
        <v>809.5</v>
      </c>
      <c r="AM13" s="34">
        <f t="shared" si="12"/>
        <v>327.20000000000005</v>
      </c>
      <c r="AN13" s="36">
        <v>2</v>
      </c>
      <c r="AO13" s="36">
        <v>241.1</v>
      </c>
      <c r="AP13" s="36">
        <v>96.8</v>
      </c>
      <c r="AQ13" s="34">
        <f t="shared" si="13"/>
        <v>94.8</v>
      </c>
      <c r="AR13" s="34">
        <f t="shared" si="14"/>
        <v>-144.3</v>
      </c>
      <c r="AS13" s="36"/>
      <c r="AT13" s="36">
        <v>144.4</v>
      </c>
      <c r="AU13" s="36">
        <v>256.1</v>
      </c>
      <c r="AV13" s="34">
        <f t="shared" si="15"/>
        <v>256.1</v>
      </c>
      <c r="AW13" s="34">
        <f t="shared" si="16"/>
        <v>111.70000000000002</v>
      </c>
      <c r="AX13" s="36">
        <v>87.9</v>
      </c>
      <c r="AY13" s="36">
        <v>1643.9</v>
      </c>
      <c r="AZ13" s="36">
        <v>1088.3</v>
      </c>
      <c r="BA13" s="34">
        <f t="shared" si="17"/>
        <v>1000.4</v>
      </c>
      <c r="BB13" s="34">
        <f t="shared" si="18"/>
        <v>-555.6000000000001</v>
      </c>
      <c r="BC13" s="36">
        <v>1.2</v>
      </c>
      <c r="BD13" s="36">
        <v>222.5</v>
      </c>
      <c r="BE13" s="36">
        <v>702.6</v>
      </c>
      <c r="BF13" s="34">
        <f t="shared" si="19"/>
        <v>701.4</v>
      </c>
      <c r="BG13" s="34">
        <f t="shared" si="20"/>
        <v>480.1</v>
      </c>
      <c r="BH13" s="36">
        <v>194.9</v>
      </c>
      <c r="BI13" s="36">
        <v>18.3</v>
      </c>
      <c r="BJ13" s="36">
        <v>123.4</v>
      </c>
      <c r="BK13" s="34">
        <f t="shared" si="21"/>
        <v>-71.5</v>
      </c>
      <c r="BL13" s="34">
        <f t="shared" si="22"/>
        <v>105.10000000000001</v>
      </c>
      <c r="BM13" s="36">
        <v>25.8</v>
      </c>
      <c r="BN13" s="36">
        <v>661.2</v>
      </c>
      <c r="BO13" s="36">
        <v>2048.9</v>
      </c>
      <c r="BP13" s="34">
        <f t="shared" si="23"/>
        <v>2023.1000000000001</v>
      </c>
      <c r="BQ13" s="34">
        <f t="shared" si="24"/>
        <v>1387.7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7" t="s">
        <v>20</v>
      </c>
      <c r="F14" s="51">
        <f>J14+O14+T14+Y14+AD14+AI14+AN14+AS14+AX14+BC14+BH14+BM14</f>
        <v>1209.0999999999997</v>
      </c>
      <c r="G14" s="51">
        <f t="shared" si="0"/>
        <v>1189.3999999999999</v>
      </c>
      <c r="H14" s="51">
        <f t="shared" si="0"/>
        <v>1126.8000000000002</v>
      </c>
      <c r="I14" s="51">
        <f t="shared" si="0"/>
        <v>-82.30000000000004</v>
      </c>
      <c r="J14" s="36">
        <v>991.2</v>
      </c>
      <c r="K14" s="36">
        <v>974.2</v>
      </c>
      <c r="L14" s="36">
        <v>941.2</v>
      </c>
      <c r="M14" s="34">
        <f t="shared" si="1"/>
        <v>-50</v>
      </c>
      <c r="N14" s="34">
        <f t="shared" si="2"/>
        <v>-33</v>
      </c>
      <c r="O14" s="36">
        <v>2.4</v>
      </c>
      <c r="P14" s="36">
        <v>2.4</v>
      </c>
      <c r="Q14" s="36">
        <v>1.2</v>
      </c>
      <c r="R14" s="34">
        <f t="shared" si="3"/>
        <v>-1.2</v>
      </c>
      <c r="S14" s="34">
        <f t="shared" si="4"/>
        <v>-1.2</v>
      </c>
      <c r="T14" s="36">
        <v>40.7</v>
      </c>
      <c r="U14" s="36">
        <v>26.4</v>
      </c>
      <c r="V14" s="36">
        <v>20.8</v>
      </c>
      <c r="W14" s="34">
        <f t="shared" si="5"/>
        <v>-19.900000000000002</v>
      </c>
      <c r="X14" s="34">
        <f t="shared" si="6"/>
        <v>-5.599999999999998</v>
      </c>
      <c r="Y14" s="36"/>
      <c r="Z14" s="36"/>
      <c r="AA14" s="36"/>
      <c r="AB14" s="34">
        <f t="shared" si="7"/>
        <v>0</v>
      </c>
      <c r="AC14" s="34">
        <f t="shared" si="8"/>
        <v>0</v>
      </c>
      <c r="AD14" s="36">
        <v>5.5</v>
      </c>
      <c r="AE14" s="36">
        <v>2</v>
      </c>
      <c r="AF14" s="36">
        <v>2</v>
      </c>
      <c r="AG14" s="34">
        <f t="shared" si="9"/>
        <v>-3.5</v>
      </c>
      <c r="AH14" s="34">
        <f t="shared" si="10"/>
        <v>0</v>
      </c>
      <c r="AI14" s="36">
        <v>14.3</v>
      </c>
      <c r="AJ14" s="36">
        <v>28</v>
      </c>
      <c r="AK14" s="36">
        <v>24.7</v>
      </c>
      <c r="AL14" s="34">
        <f t="shared" si="11"/>
        <v>10.399999999999999</v>
      </c>
      <c r="AM14" s="34">
        <f t="shared" si="12"/>
        <v>-3.3000000000000007</v>
      </c>
      <c r="AN14" s="36">
        <v>10.6</v>
      </c>
      <c r="AO14" s="36">
        <v>10.7</v>
      </c>
      <c r="AP14" s="36">
        <v>11.1</v>
      </c>
      <c r="AQ14" s="34">
        <f t="shared" si="13"/>
        <v>0.5</v>
      </c>
      <c r="AR14" s="34">
        <f t="shared" si="14"/>
        <v>0.40000000000000036</v>
      </c>
      <c r="AS14" s="36">
        <v>26.8</v>
      </c>
      <c r="AT14" s="36">
        <v>20</v>
      </c>
      <c r="AU14" s="36">
        <v>19.4</v>
      </c>
      <c r="AV14" s="34">
        <f t="shared" si="15"/>
        <v>-7.400000000000002</v>
      </c>
      <c r="AW14" s="34">
        <f t="shared" si="16"/>
        <v>-0.6000000000000014</v>
      </c>
      <c r="AX14" s="36">
        <v>10.1</v>
      </c>
      <c r="AY14" s="36">
        <v>11.3</v>
      </c>
      <c r="AZ14" s="36">
        <v>5.7</v>
      </c>
      <c r="BA14" s="34">
        <f t="shared" si="17"/>
        <v>-4.3999999999999995</v>
      </c>
      <c r="BB14" s="34">
        <f t="shared" si="18"/>
        <v>-5.6000000000000005</v>
      </c>
      <c r="BC14" s="36">
        <v>7.5</v>
      </c>
      <c r="BD14" s="36">
        <v>4.6</v>
      </c>
      <c r="BE14" s="36">
        <v>4.6</v>
      </c>
      <c r="BF14" s="34">
        <f t="shared" si="19"/>
        <v>-2.9000000000000004</v>
      </c>
      <c r="BG14" s="34">
        <f t="shared" si="20"/>
        <v>0</v>
      </c>
      <c r="BH14" s="36">
        <v>67</v>
      </c>
      <c r="BI14" s="36">
        <v>71.7</v>
      </c>
      <c r="BJ14" s="36">
        <v>70.2</v>
      </c>
      <c r="BK14" s="34">
        <f t="shared" si="21"/>
        <v>3.200000000000003</v>
      </c>
      <c r="BL14" s="34">
        <f t="shared" si="22"/>
        <v>-1.5</v>
      </c>
      <c r="BM14" s="36">
        <v>33</v>
      </c>
      <c r="BN14" s="36">
        <v>38.1</v>
      </c>
      <c r="BO14" s="36">
        <v>25.9</v>
      </c>
      <c r="BP14" s="34">
        <f t="shared" si="23"/>
        <v>-7.100000000000001</v>
      </c>
      <c r="BQ14" s="34">
        <f t="shared" si="24"/>
        <v>-12.200000000000003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7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7" t="s">
        <v>24</v>
      </c>
      <c r="F16" s="51">
        <f>J16+O16+T16+Y16+AD16+AI16+AN16+AS16+AX16+BC16+BH16+BM16</f>
        <v>288</v>
      </c>
      <c r="G16" s="51">
        <f t="shared" si="0"/>
        <v>2258.7000000000003</v>
      </c>
      <c r="H16" s="51">
        <f t="shared" si="0"/>
        <v>43.4</v>
      </c>
      <c r="I16" s="51">
        <f t="shared" si="0"/>
        <v>-244.59999999999997</v>
      </c>
      <c r="J16" s="36">
        <v>0.1</v>
      </c>
      <c r="K16" s="36">
        <v>662.1</v>
      </c>
      <c r="L16" s="36">
        <v>4.9</v>
      </c>
      <c r="M16" s="34">
        <f t="shared" si="1"/>
        <v>4.800000000000001</v>
      </c>
      <c r="N16" s="34">
        <f t="shared" si="2"/>
        <v>-657.2</v>
      </c>
      <c r="O16" s="36"/>
      <c r="P16" s="36">
        <v>12.5</v>
      </c>
      <c r="Q16" s="36">
        <v>1.3</v>
      </c>
      <c r="R16" s="34">
        <f t="shared" si="3"/>
        <v>1.3</v>
      </c>
      <c r="S16" s="34">
        <f t="shared" si="4"/>
        <v>-11.2</v>
      </c>
      <c r="T16" s="36"/>
      <c r="U16" s="36">
        <v>28</v>
      </c>
      <c r="V16" s="36"/>
      <c r="W16" s="34">
        <f t="shared" si="5"/>
        <v>0</v>
      </c>
      <c r="X16" s="34">
        <f t="shared" si="6"/>
        <v>-28</v>
      </c>
      <c r="Y16" s="39"/>
      <c r="Z16" s="39">
        <v>649.8</v>
      </c>
      <c r="AA16" s="39"/>
      <c r="AB16" s="34">
        <f t="shared" si="7"/>
        <v>0</v>
      </c>
      <c r="AC16" s="34">
        <f t="shared" si="8"/>
        <v>-649.8</v>
      </c>
      <c r="AD16" s="36"/>
      <c r="AE16" s="36">
        <v>114.2</v>
      </c>
      <c r="AF16" s="36">
        <v>4.8</v>
      </c>
      <c r="AG16" s="34">
        <f t="shared" si="9"/>
        <v>4.8</v>
      </c>
      <c r="AH16" s="34">
        <f t="shared" si="10"/>
        <v>-109.4</v>
      </c>
      <c r="AI16" s="39"/>
      <c r="AJ16" s="39">
        <v>439</v>
      </c>
      <c r="AK16" s="39"/>
      <c r="AL16" s="34">
        <f t="shared" si="11"/>
        <v>0</v>
      </c>
      <c r="AM16" s="34">
        <f t="shared" si="12"/>
        <v>-439</v>
      </c>
      <c r="AN16" s="36"/>
      <c r="AO16" s="36">
        <v>205.5</v>
      </c>
      <c r="AP16" s="36">
        <v>0.1</v>
      </c>
      <c r="AQ16" s="34">
        <f t="shared" si="13"/>
        <v>0.1</v>
      </c>
      <c r="AR16" s="34">
        <f t="shared" si="14"/>
        <v>-205.4</v>
      </c>
      <c r="AS16" s="36">
        <v>252.7</v>
      </c>
      <c r="AT16" s="36">
        <v>117.1</v>
      </c>
      <c r="AU16" s="36">
        <v>1.8</v>
      </c>
      <c r="AV16" s="34">
        <f t="shared" si="15"/>
        <v>-250.89999999999998</v>
      </c>
      <c r="AW16" s="34">
        <f t="shared" si="16"/>
        <v>-115.3</v>
      </c>
      <c r="AX16" s="36">
        <v>4.7</v>
      </c>
      <c r="AY16" s="36"/>
      <c r="AZ16" s="36"/>
      <c r="BA16" s="34">
        <f t="shared" si="17"/>
        <v>-4.7</v>
      </c>
      <c r="BB16" s="34">
        <f t="shared" si="18"/>
        <v>0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30.5</v>
      </c>
      <c r="BN16" s="36">
        <v>30.5</v>
      </c>
      <c r="BO16" s="36">
        <v>30.5</v>
      </c>
      <c r="BP16" s="34">
        <f t="shared" si="23"/>
        <v>0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7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8" t="s">
        <v>64</v>
      </c>
      <c r="F18" s="51">
        <f>J18+O18+T18+Y18+AD18+AI18+AN18+AS18+AX18+BC18+BH18+BM18</f>
        <v>62.6</v>
      </c>
      <c r="G18" s="51">
        <f t="shared" si="0"/>
        <v>2411.7999999999997</v>
      </c>
      <c r="H18" s="51">
        <f t="shared" si="0"/>
        <v>388.09999999999997</v>
      </c>
      <c r="I18" s="51">
        <f t="shared" si="0"/>
        <v>325.49999999999994</v>
      </c>
      <c r="J18" s="38">
        <v>43.1</v>
      </c>
      <c r="K18" s="38">
        <v>1405.2</v>
      </c>
      <c r="L18" s="38">
        <v>256.4</v>
      </c>
      <c r="M18" s="34">
        <f t="shared" si="1"/>
        <v>213.29999999999998</v>
      </c>
      <c r="N18" s="34">
        <f t="shared" si="2"/>
        <v>-1148.8000000000002</v>
      </c>
      <c r="O18" s="36"/>
      <c r="P18" s="36">
        <v>54.6</v>
      </c>
      <c r="Q18" s="36">
        <v>6.5</v>
      </c>
      <c r="R18" s="34">
        <f t="shared" si="3"/>
        <v>6.5</v>
      </c>
      <c r="S18" s="34">
        <f t="shared" si="4"/>
        <v>-48.1</v>
      </c>
      <c r="T18" s="36"/>
      <c r="U18" s="36">
        <v>121.9</v>
      </c>
      <c r="V18" s="36">
        <v>21.7</v>
      </c>
      <c r="W18" s="34">
        <f t="shared" si="5"/>
        <v>21.7</v>
      </c>
      <c r="X18" s="34">
        <f t="shared" si="6"/>
        <v>-100.2</v>
      </c>
      <c r="Y18" s="36"/>
      <c r="Z18" s="36">
        <v>38.7</v>
      </c>
      <c r="AA18" s="36">
        <v>5.6</v>
      </c>
      <c r="AB18" s="34">
        <f t="shared" si="7"/>
        <v>5.6</v>
      </c>
      <c r="AC18" s="34">
        <f t="shared" si="8"/>
        <v>-33.1</v>
      </c>
      <c r="AD18" s="36">
        <v>1.4</v>
      </c>
      <c r="AE18" s="36">
        <v>31.7</v>
      </c>
      <c r="AF18" s="36">
        <v>3.8</v>
      </c>
      <c r="AG18" s="34">
        <f t="shared" si="9"/>
        <v>2.4</v>
      </c>
      <c r="AH18" s="34">
        <f t="shared" si="10"/>
        <v>-27.9</v>
      </c>
      <c r="AI18" s="36"/>
      <c r="AJ18" s="36">
        <v>113.1</v>
      </c>
      <c r="AK18" s="36">
        <v>13.9</v>
      </c>
      <c r="AL18" s="34">
        <f t="shared" si="11"/>
        <v>13.9</v>
      </c>
      <c r="AM18" s="34">
        <f t="shared" si="12"/>
        <v>-99.19999999999999</v>
      </c>
      <c r="AN18" s="36"/>
      <c r="AO18" s="36">
        <v>67</v>
      </c>
      <c r="AP18" s="36">
        <v>3.9</v>
      </c>
      <c r="AQ18" s="34">
        <f t="shared" si="13"/>
        <v>3.9</v>
      </c>
      <c r="AR18" s="34">
        <f t="shared" si="14"/>
        <v>-63.1</v>
      </c>
      <c r="AS18" s="36"/>
      <c r="AT18" s="36">
        <v>39.3</v>
      </c>
      <c r="AU18" s="36">
        <v>5.4</v>
      </c>
      <c r="AV18" s="34">
        <f t="shared" si="15"/>
        <v>5.4</v>
      </c>
      <c r="AW18" s="34">
        <f t="shared" si="16"/>
        <v>-33.9</v>
      </c>
      <c r="AX18" s="36">
        <v>0</v>
      </c>
      <c r="AY18" s="36">
        <v>175.9</v>
      </c>
      <c r="AZ18" s="36">
        <v>43.3</v>
      </c>
      <c r="BA18" s="34">
        <f t="shared" si="17"/>
        <v>43.3</v>
      </c>
      <c r="BB18" s="34">
        <f t="shared" si="18"/>
        <v>-132.60000000000002</v>
      </c>
      <c r="BC18" s="39"/>
      <c r="BD18" s="39">
        <v>52.7</v>
      </c>
      <c r="BE18" s="39"/>
      <c r="BF18" s="34">
        <f t="shared" si="19"/>
        <v>0</v>
      </c>
      <c r="BG18" s="34">
        <f t="shared" si="20"/>
        <v>-52.7</v>
      </c>
      <c r="BH18" s="36">
        <v>18.1</v>
      </c>
      <c r="BI18" s="36">
        <v>182</v>
      </c>
      <c r="BJ18" s="36">
        <v>25.8</v>
      </c>
      <c r="BK18" s="34">
        <f t="shared" si="21"/>
        <v>7.699999999999999</v>
      </c>
      <c r="BL18" s="34">
        <f t="shared" si="22"/>
        <v>-156.2</v>
      </c>
      <c r="BM18" s="36"/>
      <c r="BN18" s="36">
        <v>129.7</v>
      </c>
      <c r="BO18" s="36">
        <v>1.8</v>
      </c>
      <c r="BP18" s="34">
        <f t="shared" si="23"/>
        <v>1.8</v>
      </c>
      <c r="BQ18" s="34">
        <f t="shared" si="24"/>
        <v>-127.89999999999999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7" t="s">
        <v>29</v>
      </c>
      <c r="F19" s="51">
        <f>J19+O19+T19+Y19+AD19+AI19+AN19+AS19+AX19+BC19+BH19+BM19</f>
        <v>5439.100000000001</v>
      </c>
      <c r="G19" s="51">
        <f t="shared" si="0"/>
        <v>4440</v>
      </c>
      <c r="H19" s="51">
        <f t="shared" si="0"/>
        <v>4326.2</v>
      </c>
      <c r="I19" s="51">
        <f t="shared" si="0"/>
        <v>-1112.9</v>
      </c>
      <c r="J19" s="39">
        <v>3412.3</v>
      </c>
      <c r="K19" s="39">
        <v>2722.2</v>
      </c>
      <c r="L19" s="39">
        <v>2645.9</v>
      </c>
      <c r="M19" s="34">
        <f t="shared" si="1"/>
        <v>-766.4000000000001</v>
      </c>
      <c r="N19" s="34">
        <f t="shared" si="2"/>
        <v>-76.29999999999973</v>
      </c>
      <c r="O19" s="39">
        <v>143.9</v>
      </c>
      <c r="P19" s="39">
        <v>128.6</v>
      </c>
      <c r="Q19" s="39">
        <v>120.4</v>
      </c>
      <c r="R19" s="34">
        <f t="shared" si="3"/>
        <v>-23.5</v>
      </c>
      <c r="S19" s="34">
        <f t="shared" si="4"/>
        <v>-8.199999999999989</v>
      </c>
      <c r="T19" s="39">
        <v>317.5</v>
      </c>
      <c r="U19" s="39">
        <v>202.8</v>
      </c>
      <c r="V19" s="39">
        <v>201.9</v>
      </c>
      <c r="W19" s="34">
        <f t="shared" si="5"/>
        <v>-115.6</v>
      </c>
      <c r="X19" s="34">
        <f t="shared" si="6"/>
        <v>-0.9000000000000057</v>
      </c>
      <c r="Y19" s="39">
        <v>70.6</v>
      </c>
      <c r="Z19" s="39">
        <v>55.2</v>
      </c>
      <c r="AA19" s="39">
        <v>53.9</v>
      </c>
      <c r="AB19" s="34">
        <f t="shared" si="7"/>
        <v>-16.699999999999996</v>
      </c>
      <c r="AC19" s="34">
        <f t="shared" si="8"/>
        <v>-1.3000000000000043</v>
      </c>
      <c r="AD19" s="39">
        <v>43.5</v>
      </c>
      <c r="AE19" s="39">
        <v>41.3</v>
      </c>
      <c r="AF19" s="39">
        <v>41.1</v>
      </c>
      <c r="AG19" s="34">
        <f t="shared" si="9"/>
        <v>-2.3999999999999986</v>
      </c>
      <c r="AH19" s="34">
        <f t="shared" si="10"/>
        <v>-0.19999999999999574</v>
      </c>
      <c r="AI19" s="39">
        <v>197</v>
      </c>
      <c r="AJ19" s="39">
        <v>175.2</v>
      </c>
      <c r="AK19" s="39">
        <v>169.7</v>
      </c>
      <c r="AL19" s="34">
        <f t="shared" si="11"/>
        <v>-27.30000000000001</v>
      </c>
      <c r="AM19" s="34">
        <f t="shared" si="12"/>
        <v>-5.5</v>
      </c>
      <c r="AN19" s="39">
        <v>159.7</v>
      </c>
      <c r="AO19" s="39">
        <v>201.2</v>
      </c>
      <c r="AP19" s="39">
        <v>201.2</v>
      </c>
      <c r="AQ19" s="34">
        <f t="shared" si="13"/>
        <v>41.5</v>
      </c>
      <c r="AR19" s="34">
        <f t="shared" si="14"/>
        <v>0</v>
      </c>
      <c r="AS19" s="39">
        <v>56.1</v>
      </c>
      <c r="AT19" s="39">
        <v>46.5</v>
      </c>
      <c r="AU19" s="39">
        <v>45.3</v>
      </c>
      <c r="AV19" s="34">
        <f t="shared" si="15"/>
        <v>-10.800000000000004</v>
      </c>
      <c r="AW19" s="34">
        <f t="shared" si="16"/>
        <v>-1.2000000000000028</v>
      </c>
      <c r="AX19" s="39">
        <v>287.8</v>
      </c>
      <c r="AY19" s="39">
        <v>200.9</v>
      </c>
      <c r="AZ19" s="39">
        <v>190.7</v>
      </c>
      <c r="BA19" s="34">
        <f t="shared" si="17"/>
        <v>-97.10000000000002</v>
      </c>
      <c r="BB19" s="34">
        <f t="shared" si="18"/>
        <v>-10.200000000000017</v>
      </c>
      <c r="BC19" s="39">
        <v>33.6</v>
      </c>
      <c r="BD19" s="39">
        <v>30</v>
      </c>
      <c r="BE19" s="39">
        <v>30</v>
      </c>
      <c r="BF19" s="34">
        <f t="shared" si="19"/>
        <v>-3.6000000000000014</v>
      </c>
      <c r="BG19" s="34">
        <f t="shared" si="20"/>
        <v>0</v>
      </c>
      <c r="BH19" s="39">
        <v>200.8</v>
      </c>
      <c r="BI19" s="39">
        <v>177.9</v>
      </c>
      <c r="BJ19" s="39">
        <v>175.2</v>
      </c>
      <c r="BK19" s="34">
        <f t="shared" si="21"/>
        <v>-25.600000000000023</v>
      </c>
      <c r="BL19" s="34">
        <f t="shared" si="22"/>
        <v>-2.700000000000017</v>
      </c>
      <c r="BM19" s="39">
        <v>516.3</v>
      </c>
      <c r="BN19" s="39">
        <v>458.2</v>
      </c>
      <c r="BO19" s="36">
        <v>450.9</v>
      </c>
      <c r="BP19" s="34">
        <f t="shared" si="23"/>
        <v>-65.39999999999998</v>
      </c>
      <c r="BQ19" s="34">
        <f t="shared" si="24"/>
        <v>-7.300000000000011</v>
      </c>
    </row>
    <row r="20" spans="3:69" s="1" customFormat="1" ht="15" customHeight="1">
      <c r="C20" s="13" t="s">
        <v>30</v>
      </c>
      <c r="D20" s="35" t="s">
        <v>31</v>
      </c>
      <c r="E20" s="57" t="s">
        <v>31</v>
      </c>
      <c r="F20" s="51">
        <f>J20+O20+T20+Y20+AD20+AI20+AN20+AS20+AX20+BC20+BH20+BM20</f>
        <v>13148.6</v>
      </c>
      <c r="G20" s="51">
        <f t="shared" si="0"/>
        <v>29219.699999999997</v>
      </c>
      <c r="H20" s="51">
        <f t="shared" si="0"/>
        <v>28691</v>
      </c>
      <c r="I20" s="51">
        <f t="shared" si="0"/>
        <v>15542.4</v>
      </c>
      <c r="J20" s="39">
        <v>13124.1</v>
      </c>
      <c r="K20" s="39">
        <v>27941.8</v>
      </c>
      <c r="L20" s="39">
        <v>27934.1</v>
      </c>
      <c r="M20" s="34">
        <f t="shared" si="1"/>
        <v>14809.999999999998</v>
      </c>
      <c r="N20" s="34">
        <f t="shared" si="2"/>
        <v>-7.700000000000728</v>
      </c>
      <c r="O20" s="39"/>
      <c r="P20" s="39">
        <v>22.3</v>
      </c>
      <c r="Q20" s="39">
        <v>2</v>
      </c>
      <c r="R20" s="34">
        <f t="shared" si="3"/>
        <v>2</v>
      </c>
      <c r="S20" s="34">
        <f t="shared" si="4"/>
        <v>-20.3</v>
      </c>
      <c r="T20" s="39"/>
      <c r="U20" s="39">
        <v>6.6</v>
      </c>
      <c r="V20" s="39"/>
      <c r="W20" s="34">
        <f t="shared" si="5"/>
        <v>0</v>
      </c>
      <c r="X20" s="34">
        <f t="shared" si="6"/>
        <v>-6.6</v>
      </c>
      <c r="Y20" s="39"/>
      <c r="Z20" s="39">
        <v>5</v>
      </c>
      <c r="AA20" s="39"/>
      <c r="AB20" s="34">
        <f t="shared" si="7"/>
        <v>0</v>
      </c>
      <c r="AC20" s="34">
        <f t="shared" si="8"/>
        <v>-5</v>
      </c>
      <c r="AD20" s="39"/>
      <c r="AE20" s="39">
        <v>261</v>
      </c>
      <c r="AF20" s="39"/>
      <c r="AG20" s="34">
        <f t="shared" si="9"/>
        <v>0</v>
      </c>
      <c r="AH20" s="34">
        <f t="shared" si="10"/>
        <v>-261</v>
      </c>
      <c r="AI20" s="39"/>
      <c r="AJ20" s="39"/>
      <c r="AK20" s="39"/>
      <c r="AL20" s="34">
        <f t="shared" si="11"/>
        <v>0</v>
      </c>
      <c r="AM20" s="34">
        <f t="shared" si="12"/>
        <v>0</v>
      </c>
      <c r="AN20" s="39">
        <v>18.9</v>
      </c>
      <c r="AO20" s="39"/>
      <c r="AP20" s="39"/>
      <c r="AQ20" s="34">
        <f t="shared" si="13"/>
        <v>-18.9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/>
      <c r="AY20" s="39">
        <v>494.2</v>
      </c>
      <c r="AZ20" s="39">
        <v>125.2</v>
      </c>
      <c r="BA20" s="34">
        <f t="shared" si="17"/>
        <v>125.2</v>
      </c>
      <c r="BB20" s="34">
        <f t="shared" si="18"/>
        <v>-369</v>
      </c>
      <c r="BC20" s="39"/>
      <c r="BD20" s="39"/>
      <c r="BE20" s="39">
        <v>150.5</v>
      </c>
      <c r="BF20" s="34">
        <f t="shared" si="19"/>
        <v>150.5</v>
      </c>
      <c r="BG20" s="34">
        <f t="shared" si="20"/>
        <v>150.5</v>
      </c>
      <c r="BH20" s="39">
        <v>5.6</v>
      </c>
      <c r="BI20" s="39">
        <v>477.8</v>
      </c>
      <c r="BJ20" s="39">
        <v>477.3</v>
      </c>
      <c r="BK20" s="34">
        <f t="shared" si="21"/>
        <v>471.7</v>
      </c>
      <c r="BL20" s="34">
        <f t="shared" si="22"/>
        <v>-0.5</v>
      </c>
      <c r="BM20" s="39"/>
      <c r="BN20" s="39">
        <v>11</v>
      </c>
      <c r="BO20" s="39">
        <v>1.9</v>
      </c>
      <c r="BP20" s="34">
        <f t="shared" si="23"/>
        <v>1.9</v>
      </c>
      <c r="BQ20" s="34">
        <f t="shared" si="24"/>
        <v>-9.1</v>
      </c>
    </row>
    <row r="21" spans="3:69" s="1" customFormat="1" ht="12" customHeight="1" hidden="1">
      <c r="C21" s="13" t="s">
        <v>32</v>
      </c>
      <c r="D21" s="35" t="s">
        <v>33</v>
      </c>
      <c r="E21" s="57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59" t="s">
        <v>35</v>
      </c>
      <c r="F22" s="51">
        <f>J22+O22+T22+Y22+AD22+AI22+AN22+AS22+AX22+BC22+BH22+BM22</f>
        <v>186.2</v>
      </c>
      <c r="G22" s="51">
        <f>K22+P22+U22+Z22+AE22+AJ22+AO22+AT22+AY22+BD22+BI22+BN22</f>
        <v>181.7</v>
      </c>
      <c r="H22" s="51">
        <f t="shared" si="0"/>
        <v>181.7</v>
      </c>
      <c r="I22" s="51">
        <f t="shared" si="0"/>
        <v>-4.5</v>
      </c>
      <c r="J22" s="41">
        <v>20.2</v>
      </c>
      <c r="K22" s="41">
        <v>15.7</v>
      </c>
      <c r="L22" s="41">
        <v>15.7</v>
      </c>
      <c r="M22" s="34">
        <f t="shared" si="1"/>
        <v>-4.5</v>
      </c>
      <c r="N22" s="34">
        <f t="shared" si="2"/>
        <v>0</v>
      </c>
      <c r="O22" s="41"/>
      <c r="P22" s="41"/>
      <c r="Q22" s="41"/>
      <c r="R22" s="34">
        <f t="shared" si="3"/>
        <v>0</v>
      </c>
      <c r="S22" s="34">
        <f t="shared" si="4"/>
        <v>0</v>
      </c>
      <c r="T22" s="41"/>
      <c r="U22" s="41"/>
      <c r="V22" s="41"/>
      <c r="W22" s="34">
        <f t="shared" si="5"/>
        <v>0</v>
      </c>
      <c r="X22" s="34">
        <f t="shared" si="6"/>
        <v>0</v>
      </c>
      <c r="Y22" s="41"/>
      <c r="Z22" s="41"/>
      <c r="AA22" s="41"/>
      <c r="AB22" s="34">
        <f t="shared" si="7"/>
        <v>0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/>
      <c r="AJ22" s="41"/>
      <c r="AK22" s="41"/>
      <c r="AL22" s="34">
        <f t="shared" si="11"/>
        <v>0</v>
      </c>
      <c r="AM22" s="34">
        <f t="shared" si="12"/>
        <v>0</v>
      </c>
      <c r="AN22" s="41"/>
      <c r="AO22" s="41"/>
      <c r="AP22" s="41"/>
      <c r="AQ22" s="34">
        <f t="shared" si="13"/>
        <v>0</v>
      </c>
      <c r="AR22" s="34">
        <f t="shared" si="14"/>
        <v>0</v>
      </c>
      <c r="AS22" s="41"/>
      <c r="AT22" s="41"/>
      <c r="AU22" s="41"/>
      <c r="AV22" s="34">
        <f t="shared" si="15"/>
        <v>0</v>
      </c>
      <c r="AW22" s="34">
        <f t="shared" si="16"/>
        <v>0</v>
      </c>
      <c r="AX22" s="41">
        <v>165.1</v>
      </c>
      <c r="AY22" s="41">
        <v>165.1</v>
      </c>
      <c r="AZ22" s="41">
        <v>165.1</v>
      </c>
      <c r="BA22" s="34">
        <f t="shared" si="17"/>
        <v>0</v>
      </c>
      <c r="BB22" s="34">
        <f t="shared" si="18"/>
        <v>0</v>
      </c>
      <c r="BC22" s="39">
        <v>0.9</v>
      </c>
      <c r="BD22" s="39">
        <v>0.9</v>
      </c>
      <c r="BE22" s="39">
        <v>0.9</v>
      </c>
      <c r="BF22" s="34">
        <f t="shared" si="19"/>
        <v>0</v>
      </c>
      <c r="BG22" s="34">
        <f t="shared" si="20"/>
        <v>0</v>
      </c>
      <c r="BH22" s="41"/>
      <c r="BI22" s="41"/>
      <c r="BJ22" s="41"/>
      <c r="BK22" s="34">
        <f t="shared" si="21"/>
        <v>0</v>
      </c>
      <c r="BL22" s="34">
        <f t="shared" si="22"/>
        <v>0</v>
      </c>
      <c r="BM22" s="41"/>
      <c r="BN22" s="41"/>
      <c r="BO22" s="41"/>
      <c r="BP22" s="34">
        <f t="shared" si="23"/>
        <v>0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59" t="s">
        <v>37</v>
      </c>
      <c r="F23" s="51">
        <f>J23+O23+T23+Y23+AD23+AI23+AN23+AS23+AX23+BC23+BH23+BM23</f>
        <v>26032.699999999993</v>
      </c>
      <c r="G23" s="51">
        <f>K23+P23+U23+Z23+AE23+AJ23+AO23+AT23+AY23+BD23+BI23+BN23</f>
        <v>21595.6</v>
      </c>
      <c r="H23" s="51">
        <f t="shared" si="0"/>
        <v>20949.3</v>
      </c>
      <c r="I23" s="51">
        <f t="shared" si="0"/>
        <v>-5083.400000000001</v>
      </c>
      <c r="J23" s="41">
        <v>10398.1</v>
      </c>
      <c r="K23" s="41">
        <v>8789.9</v>
      </c>
      <c r="L23" s="41">
        <v>8484.3</v>
      </c>
      <c r="M23" s="34">
        <f t="shared" si="1"/>
        <v>-1913.800000000001</v>
      </c>
      <c r="N23" s="34">
        <f t="shared" si="2"/>
        <v>-305.60000000000036</v>
      </c>
      <c r="O23" s="41">
        <v>1189.3</v>
      </c>
      <c r="P23" s="41">
        <v>997.1</v>
      </c>
      <c r="Q23" s="41">
        <v>971.6</v>
      </c>
      <c r="R23" s="34">
        <f t="shared" si="3"/>
        <v>-217.69999999999993</v>
      </c>
      <c r="S23" s="34">
        <f t="shared" si="4"/>
        <v>-25.5</v>
      </c>
      <c r="T23" s="39">
        <v>2431.5</v>
      </c>
      <c r="U23" s="39">
        <v>2119.3</v>
      </c>
      <c r="V23" s="39">
        <v>2043.3</v>
      </c>
      <c r="W23" s="34">
        <f t="shared" si="5"/>
        <v>-388.20000000000005</v>
      </c>
      <c r="X23" s="34">
        <f t="shared" si="6"/>
        <v>-76.00000000000023</v>
      </c>
      <c r="Y23" s="39">
        <v>662.6</v>
      </c>
      <c r="Z23" s="39">
        <v>602.4</v>
      </c>
      <c r="AA23" s="39">
        <v>585.9</v>
      </c>
      <c r="AB23" s="34">
        <f t="shared" si="7"/>
        <v>-76.70000000000005</v>
      </c>
      <c r="AC23" s="34">
        <f t="shared" si="8"/>
        <v>-16.5</v>
      </c>
      <c r="AD23" s="39">
        <v>692.3</v>
      </c>
      <c r="AE23" s="39">
        <v>484.4</v>
      </c>
      <c r="AF23" s="39">
        <v>457.1</v>
      </c>
      <c r="AG23" s="34">
        <f t="shared" si="9"/>
        <v>-235.19999999999993</v>
      </c>
      <c r="AH23" s="34">
        <f t="shared" si="10"/>
        <v>-27.299999999999955</v>
      </c>
      <c r="AI23" s="39">
        <v>2375.1</v>
      </c>
      <c r="AJ23" s="39">
        <v>2130.3</v>
      </c>
      <c r="AK23" s="39">
        <v>2081.5</v>
      </c>
      <c r="AL23" s="34">
        <f t="shared" si="11"/>
        <v>-293.5999999999999</v>
      </c>
      <c r="AM23" s="34">
        <f t="shared" si="12"/>
        <v>-48.80000000000018</v>
      </c>
      <c r="AN23" s="39">
        <v>855.1</v>
      </c>
      <c r="AO23" s="39">
        <v>741.7</v>
      </c>
      <c r="AP23" s="39">
        <v>740.9</v>
      </c>
      <c r="AQ23" s="34">
        <f t="shared" si="13"/>
        <v>-114.20000000000005</v>
      </c>
      <c r="AR23" s="34">
        <f t="shared" si="14"/>
        <v>-0.8000000000000682</v>
      </c>
      <c r="AS23" s="39">
        <v>608</v>
      </c>
      <c r="AT23" s="39">
        <v>558.3</v>
      </c>
      <c r="AU23" s="39">
        <v>550.2</v>
      </c>
      <c r="AV23" s="34">
        <f t="shared" si="15"/>
        <v>-57.799999999999955</v>
      </c>
      <c r="AW23" s="34">
        <f t="shared" si="16"/>
        <v>-8.099999999999909</v>
      </c>
      <c r="AX23" s="39">
        <v>1271.3</v>
      </c>
      <c r="AY23" s="39">
        <v>990.9</v>
      </c>
      <c r="AZ23" s="39">
        <v>981.3</v>
      </c>
      <c r="BA23" s="34">
        <f t="shared" si="17"/>
        <v>-290</v>
      </c>
      <c r="BB23" s="34">
        <f t="shared" si="18"/>
        <v>-9.600000000000023</v>
      </c>
      <c r="BC23" s="41">
        <v>402.8</v>
      </c>
      <c r="BD23" s="41">
        <v>329.6</v>
      </c>
      <c r="BE23" s="41">
        <v>322.3</v>
      </c>
      <c r="BF23" s="34">
        <f t="shared" si="19"/>
        <v>-80.5</v>
      </c>
      <c r="BG23" s="34">
        <f t="shared" si="20"/>
        <v>-7.300000000000011</v>
      </c>
      <c r="BH23" s="39">
        <v>2339</v>
      </c>
      <c r="BI23" s="39">
        <v>1916.4</v>
      </c>
      <c r="BJ23" s="39">
        <v>1902</v>
      </c>
      <c r="BK23" s="34">
        <f t="shared" si="21"/>
        <v>-437</v>
      </c>
      <c r="BL23" s="34">
        <f t="shared" si="22"/>
        <v>-14.400000000000091</v>
      </c>
      <c r="BM23" s="41">
        <v>2807.6</v>
      </c>
      <c r="BN23" s="41">
        <v>1935.3</v>
      </c>
      <c r="BO23" s="41">
        <v>1828.9</v>
      </c>
      <c r="BP23" s="34">
        <f t="shared" si="23"/>
        <v>-978.6999999999998</v>
      </c>
      <c r="BQ23" s="34">
        <f t="shared" si="24"/>
        <v>-106.39999999999986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2770.7000000000003</v>
      </c>
      <c r="G25" s="51">
        <f>K25+P25+U25+Z25+AE25+AJ25+AO25+AT25+AY25+BD25+BI25+BN25</f>
        <v>2770.2000000000003</v>
      </c>
      <c r="H25" s="51">
        <f t="shared" si="0"/>
        <v>2827.7000000000003</v>
      </c>
      <c r="I25" s="51">
        <f t="shared" si="0"/>
        <v>57</v>
      </c>
      <c r="J25" s="41">
        <v>2610.4</v>
      </c>
      <c r="K25" s="41">
        <v>2609.9</v>
      </c>
      <c r="L25" s="41">
        <v>2609.9</v>
      </c>
      <c r="M25" s="34">
        <f t="shared" si="1"/>
        <v>-0.5</v>
      </c>
      <c r="N25" s="34">
        <f t="shared" si="2"/>
        <v>0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/>
      <c r="U25" s="41"/>
      <c r="V25" s="41"/>
      <c r="W25" s="34">
        <f t="shared" si="5"/>
        <v>0</v>
      </c>
      <c r="X25" s="34">
        <f t="shared" si="6"/>
        <v>0</v>
      </c>
      <c r="Y25" s="41"/>
      <c r="Z25" s="41"/>
      <c r="AA25" s="41"/>
      <c r="AB25" s="34">
        <f t="shared" si="7"/>
        <v>0</v>
      </c>
      <c r="AC25" s="34">
        <f t="shared" si="8"/>
        <v>0</v>
      </c>
      <c r="AD25" s="41"/>
      <c r="AE25" s="41"/>
      <c r="AF25" s="41"/>
      <c r="AG25" s="34">
        <f t="shared" si="9"/>
        <v>0</v>
      </c>
      <c r="AH25" s="34">
        <f t="shared" si="10"/>
        <v>0</v>
      </c>
      <c r="AI25" s="41">
        <v>14.5</v>
      </c>
      <c r="AJ25" s="41">
        <v>14.5</v>
      </c>
      <c r="AK25" s="41">
        <v>14.5</v>
      </c>
      <c r="AL25" s="34">
        <f t="shared" si="11"/>
        <v>0</v>
      </c>
      <c r="AM25" s="34">
        <f t="shared" si="12"/>
        <v>0</v>
      </c>
      <c r="AN25" s="41">
        <v>9</v>
      </c>
      <c r="AO25" s="41">
        <v>9</v>
      </c>
      <c r="AP25" s="41">
        <v>9</v>
      </c>
      <c r="AQ25" s="34">
        <f t="shared" si="13"/>
        <v>0</v>
      </c>
      <c r="AR25" s="34">
        <f t="shared" si="14"/>
        <v>0</v>
      </c>
      <c r="AS25" s="41"/>
      <c r="AT25" s="41"/>
      <c r="AU25" s="41"/>
      <c r="AV25" s="34">
        <f t="shared" si="15"/>
        <v>0</v>
      </c>
      <c r="AW25" s="34">
        <f t="shared" si="16"/>
        <v>0</v>
      </c>
      <c r="AX25" s="41">
        <v>136.4</v>
      </c>
      <c r="AY25" s="41">
        <v>136.4</v>
      </c>
      <c r="AZ25" s="41">
        <v>136.4</v>
      </c>
      <c r="BA25" s="34">
        <f t="shared" si="17"/>
        <v>0</v>
      </c>
      <c r="BB25" s="34">
        <f t="shared" si="18"/>
        <v>0</v>
      </c>
      <c r="BC25" s="39"/>
      <c r="BD25" s="39"/>
      <c r="BE25" s="39">
        <v>57.5</v>
      </c>
      <c r="BF25" s="34">
        <f t="shared" si="19"/>
        <v>57.5</v>
      </c>
      <c r="BG25" s="34">
        <f t="shared" si="20"/>
        <v>57.5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/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7" t="s">
        <v>43</v>
      </c>
      <c r="F26" s="51">
        <f>J26+O26+T26+Y26+AD26+AI26+AN26+AS26+AX26+BC26+BH26+BM26</f>
        <v>10442.300000000001</v>
      </c>
      <c r="G26" s="51">
        <f>K26+P26+U26+Z26+AE26+AJ26+AO26+AT26+AY26+BD26+BI26+BN26</f>
        <v>8236.7</v>
      </c>
      <c r="H26" s="51">
        <f>L26+Q26+V26+AA26+AF26+AK26+AP26+AU26+AZ26+BE26+BJ26+BO26</f>
        <v>8071.400000000001</v>
      </c>
      <c r="I26" s="51">
        <f>M26+R26+W26+AB26+AG26+AL26+AQ26+AV26+BA26+BF26+BK26+BP26</f>
        <v>-2370.9</v>
      </c>
      <c r="J26" s="39">
        <v>4326.2</v>
      </c>
      <c r="K26" s="39">
        <v>3294.9</v>
      </c>
      <c r="L26" s="39">
        <v>3211.3</v>
      </c>
      <c r="M26" s="34">
        <f t="shared" si="1"/>
        <v>-1114.8999999999996</v>
      </c>
      <c r="N26" s="34">
        <f t="shared" si="2"/>
        <v>-83.59999999999991</v>
      </c>
      <c r="O26" s="39">
        <v>733.1</v>
      </c>
      <c r="P26" s="39">
        <v>645</v>
      </c>
      <c r="Q26" s="39">
        <v>617.8</v>
      </c>
      <c r="R26" s="34">
        <f t="shared" si="3"/>
        <v>-115.30000000000007</v>
      </c>
      <c r="S26" s="34">
        <f t="shared" si="4"/>
        <v>-27.200000000000045</v>
      </c>
      <c r="T26" s="39">
        <v>906.5</v>
      </c>
      <c r="U26" s="39">
        <v>440.3</v>
      </c>
      <c r="V26" s="39">
        <v>437.1</v>
      </c>
      <c r="W26" s="34">
        <f t="shared" si="5"/>
        <v>-469.4</v>
      </c>
      <c r="X26" s="34">
        <f t="shared" si="6"/>
        <v>-3.1999999999999886</v>
      </c>
      <c r="Y26" s="39">
        <v>700.1</v>
      </c>
      <c r="Z26" s="39">
        <v>586.6</v>
      </c>
      <c r="AA26" s="39">
        <v>578</v>
      </c>
      <c r="AB26" s="34">
        <f t="shared" si="7"/>
        <v>-122.10000000000002</v>
      </c>
      <c r="AC26" s="34">
        <f t="shared" si="8"/>
        <v>-8.600000000000023</v>
      </c>
      <c r="AD26" s="39">
        <v>399</v>
      </c>
      <c r="AE26" s="39">
        <v>329.8</v>
      </c>
      <c r="AF26" s="39">
        <v>320.2</v>
      </c>
      <c r="AG26" s="34">
        <f t="shared" si="9"/>
        <v>-78.80000000000001</v>
      </c>
      <c r="AH26" s="34">
        <f t="shared" si="10"/>
        <v>-9.600000000000023</v>
      </c>
      <c r="AI26" s="39">
        <v>521.7</v>
      </c>
      <c r="AJ26" s="39">
        <v>461.1</v>
      </c>
      <c r="AK26" s="39">
        <v>457.4</v>
      </c>
      <c r="AL26" s="34">
        <f t="shared" si="11"/>
        <v>-64.30000000000007</v>
      </c>
      <c r="AM26" s="34">
        <f t="shared" si="12"/>
        <v>-3.7000000000000455</v>
      </c>
      <c r="AN26" s="39">
        <v>526.2</v>
      </c>
      <c r="AO26" s="39">
        <v>478.6</v>
      </c>
      <c r="AP26" s="39">
        <v>475.3</v>
      </c>
      <c r="AQ26" s="34">
        <f t="shared" si="13"/>
        <v>-50.900000000000034</v>
      </c>
      <c r="AR26" s="34">
        <f t="shared" si="14"/>
        <v>-3.3000000000000114</v>
      </c>
      <c r="AS26" s="39">
        <v>384.3</v>
      </c>
      <c r="AT26" s="39">
        <v>351</v>
      </c>
      <c r="AU26" s="39">
        <v>347.5</v>
      </c>
      <c r="AV26" s="34">
        <f t="shared" si="15"/>
        <v>-36.80000000000001</v>
      </c>
      <c r="AW26" s="34">
        <f t="shared" si="16"/>
        <v>-3.5</v>
      </c>
      <c r="AX26" s="39">
        <v>654.2</v>
      </c>
      <c r="AY26" s="39">
        <v>569.4</v>
      </c>
      <c r="AZ26" s="39">
        <v>561.6</v>
      </c>
      <c r="BA26" s="34">
        <f t="shared" si="17"/>
        <v>-92.60000000000002</v>
      </c>
      <c r="BB26" s="34">
        <f t="shared" si="18"/>
        <v>-7.7999999999999545</v>
      </c>
      <c r="BC26" s="39">
        <v>266.8</v>
      </c>
      <c r="BD26" s="39">
        <v>188.8</v>
      </c>
      <c r="BE26" s="39">
        <v>185.7</v>
      </c>
      <c r="BF26" s="34">
        <f t="shared" si="19"/>
        <v>-81.10000000000002</v>
      </c>
      <c r="BG26" s="34">
        <f t="shared" si="20"/>
        <v>-3.1000000000000227</v>
      </c>
      <c r="BH26" s="39">
        <v>658</v>
      </c>
      <c r="BI26" s="39">
        <v>571</v>
      </c>
      <c r="BJ26" s="39">
        <v>565.2</v>
      </c>
      <c r="BK26" s="34">
        <f t="shared" si="21"/>
        <v>-92.79999999999995</v>
      </c>
      <c r="BL26" s="34">
        <f t="shared" si="22"/>
        <v>-5.7999999999999545</v>
      </c>
      <c r="BM26" s="39">
        <v>366.2</v>
      </c>
      <c r="BN26" s="39">
        <v>320.2</v>
      </c>
      <c r="BO26" s="39">
        <v>314.3</v>
      </c>
      <c r="BP26" s="34">
        <f t="shared" si="23"/>
        <v>-51.89999999999998</v>
      </c>
      <c r="BQ26" s="34">
        <f t="shared" si="24"/>
        <v>-5.899999999999977</v>
      </c>
    </row>
    <row r="27" spans="3:69" s="1" customFormat="1" ht="27" customHeight="1">
      <c r="C27" s="13" t="s">
        <v>44</v>
      </c>
      <c r="D27" s="35" t="s">
        <v>45</v>
      </c>
      <c r="E27" s="57" t="s">
        <v>45</v>
      </c>
      <c r="F27" s="51">
        <f>J27+O27+T27+Y27+AD27+AI27+AN27+AS27+AX27+BC27+BH27+BM27</f>
        <v>1651.7</v>
      </c>
      <c r="G27" s="51">
        <f>K27+P27+U27+Z27+AE27+AJ27+AO27+AT27+AY27+BD27+BI27+BN27</f>
        <v>972.9999999999999</v>
      </c>
      <c r="H27" s="51">
        <f>L27+Q27+V27+AA27+AF27+AK27+AP27+AU27+AZ27+BE27+BJ27+BO27</f>
        <v>1247.8</v>
      </c>
      <c r="I27" s="51">
        <f>M27+R27+W27+AB27+AG27+AL27+AQ27+AV27+BA27+BF27+BK27+BP27</f>
        <v>-403.90000000000003</v>
      </c>
      <c r="J27" s="39">
        <v>8.1</v>
      </c>
      <c r="K27" s="39">
        <v>1.4</v>
      </c>
      <c r="L27" s="39">
        <v>1.4</v>
      </c>
      <c r="M27" s="34">
        <f t="shared" si="1"/>
        <v>-6.699999999999999</v>
      </c>
      <c r="N27" s="34">
        <f t="shared" si="2"/>
        <v>0</v>
      </c>
      <c r="O27" s="39">
        <v>795.6</v>
      </c>
      <c r="P27" s="39">
        <v>684.3</v>
      </c>
      <c r="Q27" s="39">
        <v>795.6</v>
      </c>
      <c r="R27" s="34">
        <f t="shared" si="3"/>
        <v>0</v>
      </c>
      <c r="S27" s="34">
        <f t="shared" si="4"/>
        <v>111.30000000000007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7.9</v>
      </c>
      <c r="AO27" s="39">
        <v>7.9</v>
      </c>
      <c r="AP27" s="39">
        <v>7.9</v>
      </c>
      <c r="AQ27" s="34">
        <f t="shared" si="13"/>
        <v>0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840.1</v>
      </c>
      <c r="AY27" s="39">
        <v>279.4</v>
      </c>
      <c r="AZ27" s="39">
        <v>442.9</v>
      </c>
      <c r="BA27" s="34">
        <f t="shared" si="17"/>
        <v>-397.20000000000005</v>
      </c>
      <c r="BB27" s="34">
        <f t="shared" si="18"/>
        <v>163.5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7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0</v>
      </c>
      <c r="I29" s="51">
        <f>M29+R29+W29+AB29+AG29+AL29+AQ29+AV29+BA29+BF29+BK29+BP29</f>
        <v>-2.9</v>
      </c>
      <c r="J29" s="36">
        <v>2.9</v>
      </c>
      <c r="K29" s="36"/>
      <c r="L29" s="36"/>
      <c r="M29" s="34">
        <f t="shared" si="1"/>
        <v>-2.9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7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89"/>
      <c r="F32" s="89"/>
      <c r="G32" s="89"/>
      <c r="H32" s="89"/>
      <c r="I32" s="89"/>
      <c r="J32" s="89"/>
      <c r="O32" s="90"/>
      <c r="P32" s="90"/>
    </row>
  </sheetData>
  <sheetProtection/>
  <mergeCells count="17">
    <mergeCell ref="E32:J32"/>
    <mergeCell ref="O32:P32"/>
    <mergeCell ref="C6:C7"/>
    <mergeCell ref="E6:E7"/>
    <mergeCell ref="F6:I6"/>
    <mergeCell ref="J6:N6"/>
    <mergeCell ref="O6:S6"/>
    <mergeCell ref="T6:X6"/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2021-08-31T14:41:45Z</dcterms:modified>
  <cp:category/>
  <cp:version/>
  <cp:contentType/>
  <cp:contentStatus/>
</cp:coreProperties>
</file>